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82" firstSheet="17" activeTab="38"/>
  </bookViews>
  <sheets>
    <sheet name="Define" sheetId="1" state="hidden" r:id="rId1"/>
    <sheet name="封面" sheetId="2" r:id="rId2"/>
    <sheet name="目录" sheetId="3" r:id="rId3"/>
    <sheet name="1" sheetId="4" r:id="rId4"/>
    <sheet name="2" sheetId="5" r:id="rId5"/>
    <sheet name="3" sheetId="6" r:id="rId6"/>
    <sheet name="4" sheetId="7" r:id="rId7"/>
    <sheet name="5" sheetId="8" r:id="rId8"/>
    <sheet name="6" sheetId="9" r:id="rId9"/>
    <sheet name="7" sheetId="10" r:id="rId10"/>
    <sheet name="8" sheetId="11" r:id="rId11"/>
    <sheet name="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3" r:id="rId33"/>
    <sheet name="31" sheetId="34" r:id="rId34"/>
    <sheet name="32" sheetId="35" r:id="rId35"/>
    <sheet name="33" sheetId="36" r:id="rId36"/>
    <sheet name="34" sheetId="37" r:id="rId37"/>
    <sheet name="35" sheetId="38" r:id="rId38"/>
    <sheet name="36" sheetId="39" r:id="rId39"/>
    <sheet name="总表" sheetId="40" r:id="rId40"/>
    <sheet name="名词" sheetId="41" r:id="rId41"/>
  </sheets>
  <definedNames>
    <definedName name="_xlnm.Print_Titles" localSheetId="12">'10'!$1:$3</definedName>
    <definedName name="_xlnm.Print_Titles" localSheetId="15">'13'!$1:$3</definedName>
    <definedName name="_xlnm.Print_Titles" localSheetId="16">'14'!$1:$2</definedName>
    <definedName name="_xlnm.Print_Titles" localSheetId="23">'21'!$1:$3</definedName>
    <definedName name="_xlnm.Print_Titles" localSheetId="27">'25'!$1:$3</definedName>
    <definedName name="_xlnm.Print_Titles" localSheetId="34">'32'!$1:$2</definedName>
    <definedName name="_xlnm.Print_Titles" localSheetId="11">'9'!$1:$3</definedName>
  </definedNames>
  <calcPr fullCalcOnLoad="1"/>
</workbook>
</file>

<file path=xl/sharedStrings.xml><?xml version="1.0" encoding="utf-8"?>
<sst xmlns="http://schemas.openxmlformats.org/spreadsheetml/2006/main" count="2012" uniqueCount="765">
  <si>
    <t>ERRANGE_O=</t>
  </si>
  <si>
    <t>B4:F20</t>
  </si>
  <si>
    <t>ERLINESTART_O=</t>
  </si>
  <si>
    <t>ERCOLUMNSTART_O=</t>
  </si>
  <si>
    <t>ERLINEEND_O=</t>
  </si>
  <si>
    <t>ERCOLUMNEND_O=</t>
  </si>
  <si>
    <t>财政预算报告附件</t>
  </si>
  <si>
    <t>汉滨区2016年预算执行情况
和2017年预算（草案）</t>
  </si>
  <si>
    <t>汉滨区财政局</t>
  </si>
  <si>
    <t>目    录</t>
  </si>
  <si>
    <t>表1 2016年全区一般公共预算收入执行情况表………………………………1</t>
  </si>
  <si>
    <t>表2 2016年全区一般公共预算支出执行情况表………………………………2</t>
  </si>
  <si>
    <t>表3 2016年区级一般公共预算收入执行情况表………………………………3</t>
  </si>
  <si>
    <t>表4 2016年区级一般公共预算支出执行情况表………………………………4</t>
  </si>
  <si>
    <t>表5 2016年全区地方政府一般债券情况表……………………………………5</t>
  </si>
  <si>
    <t>表6 2017年全区一般公共预算收入预算表……………………………………6</t>
  </si>
  <si>
    <t>表7 2017年全区一般公共预算支出预算表……………………………………7</t>
  </si>
  <si>
    <t>表8 2017年区级一般公共预算收入预算表……………………………………8</t>
  </si>
  <si>
    <t>表9 2017年区级财政一般公共预算支出预算表………………………………9</t>
  </si>
  <si>
    <t>表10 2017年区级一般公共预算支出预算表…………………………………10</t>
  </si>
  <si>
    <t>表11 2017年区级一般公共预算支出经济分类预算表………………………20</t>
  </si>
  <si>
    <t>表12 2017年区级转移支付预算表……………………………………………21</t>
  </si>
  <si>
    <t>表13 2017年区级专项转移支付预算表………………………………………22</t>
  </si>
  <si>
    <t>表14 2017年市对县区专项转移支付分县区预算表…………………………23</t>
  </si>
  <si>
    <t>表15 2016年全区政府性基金收入执行情况表………………………………24</t>
  </si>
  <si>
    <t>表16 2016年全区政府性基金支出执行情况表………………………………25</t>
  </si>
  <si>
    <t>表17 2016年区级政府性基金收入执行情况表………………………………26</t>
  </si>
  <si>
    <t>表18 2016年区级政府性基金支出执行情况表………………………………27</t>
  </si>
  <si>
    <t>表19 2016年全区地方政府专项债券情况表…………………………………28</t>
  </si>
  <si>
    <t>表20 2017年全区政府性基金收入预算表……………………………………29</t>
  </si>
  <si>
    <t>表21 2017年全区政府性基金支出预算表……………………………………30</t>
  </si>
  <si>
    <t>表22 2017年区级政府性基金收入预算表……………………………………31</t>
  </si>
  <si>
    <t>表23 2017年区财政政府性基金支出预算表…………………………………32</t>
  </si>
  <si>
    <t>表24 2017年区对下政府性基金转移支付预算表……………………………33</t>
  </si>
  <si>
    <t>表25 2017年区级政府性基金支出预算表……………………………………34</t>
  </si>
  <si>
    <t>表26 2017年对下级政府性基金转移预算表…………………………………35</t>
  </si>
  <si>
    <t>表27 2016年区级国有资本经营收入执行情况表……………………………36</t>
  </si>
  <si>
    <t>表28 2016年区级国有资本经营支出执行情况表……………………………37</t>
  </si>
  <si>
    <t>表29 2017年全区国有资本经营收入预算表…………………………………38</t>
  </si>
  <si>
    <t>表30 2017年全区国有资本经营支出预算表…………………………………39</t>
  </si>
  <si>
    <t>表31 2017年区级国有资本经营收入预算表…………………………………40</t>
  </si>
  <si>
    <t>表32 2017年区级国有资本经营支出预算表…………………………………41</t>
  </si>
  <si>
    <t>表33 2016年全区社会保险基金收入执行情况表……………………………42</t>
  </si>
  <si>
    <t>表34 2016年全区社会保险基金支出执行情况表……………………………43</t>
  </si>
  <si>
    <t>表35 2017年全区社会保险基金收入预算表…………………………………44</t>
  </si>
  <si>
    <t>表36 2017年全区社会保险基金支出预算表…………………………………45</t>
  </si>
  <si>
    <t>总表 2017年区级财政收支预算总表…………………………………………46</t>
  </si>
  <si>
    <t>名词解释 ………………………………………………………………… 47</t>
  </si>
  <si>
    <t>2016年全区一般公共预算收入执行情况表</t>
  </si>
  <si>
    <t>单位:万元</t>
  </si>
  <si>
    <t>项    目</t>
  </si>
  <si>
    <r>
      <t>201</t>
    </r>
    <r>
      <rPr>
        <b/>
        <sz val="11"/>
        <rFont val="宋体"/>
        <family val="0"/>
      </rPr>
      <t>5</t>
    </r>
    <r>
      <rPr>
        <b/>
        <sz val="11"/>
        <rFont val="宋体"/>
        <family val="0"/>
      </rPr>
      <t>年
决算数</t>
    </r>
  </si>
  <si>
    <t>2016年
预算数</t>
  </si>
  <si>
    <t>2016年
执行数</t>
  </si>
  <si>
    <t>执行数
占预算%</t>
  </si>
  <si>
    <t>执行数
比上年
±%</t>
  </si>
  <si>
    <t>一、税收收入</t>
  </si>
  <si>
    <t xml:space="preserve">    其中：增值税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</si>
  <si>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</si>
  <si>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</si>
  <si>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</si>
  <si>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</si>
  <si>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</si>
  <si>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</si>
  <si>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</si>
  <si>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</si>
  <si>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</si>
  <si>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</si>
  <si>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</si>
  <si>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</si>
  <si>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其他税收收入</t>
  </si>
  <si>
    <t>二、非税收入</t>
  </si>
  <si>
    <t xml:space="preserve">    其中：专项收入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</si>
  <si>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</si>
  <si>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</si>
  <si>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</si>
  <si>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</si>
  <si>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</si>
  <si>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</si>
  <si>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</si>
  <si>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财政收入合计</t>
  </si>
  <si>
    <t>2016年全区一般公共预算支出执行情况表</t>
  </si>
  <si>
    <t>单位：万元</t>
  </si>
  <si>
    <t>2015年
决算数</t>
  </si>
  <si>
    <t>一、一般公共服务支出</t>
  </si>
  <si>
    <t>二、国防与公共安全支出</t>
  </si>
  <si>
    <t>三、教育支出</t>
  </si>
  <si>
    <t>四、科学技术支出</t>
  </si>
  <si>
    <t>五、文化体育与传媒支出</t>
  </si>
  <si>
    <t>六、社会保障和就业支出</t>
  </si>
  <si>
    <t>七、医疗卫生支出</t>
  </si>
  <si>
    <t>八、节能环保支出</t>
  </si>
  <si>
    <t>九、城乡社区事务支出</t>
  </si>
  <si>
    <t>十、农林水事务支出</t>
  </si>
  <si>
    <t>十一、交通运输支出</t>
  </si>
  <si>
    <t>十二、资源勘探电力信息等事务支出</t>
  </si>
  <si>
    <t>十三、商业服务业等事务支出</t>
  </si>
  <si>
    <t>十四、金融监管等事务支出</t>
  </si>
  <si>
    <t>十五、援助其他地区支出</t>
  </si>
  <si>
    <t>十六、国土资源气象等事务支出</t>
  </si>
  <si>
    <t>十七、住房保障支出</t>
  </si>
  <si>
    <t>十八、粮油物资储备事务支出</t>
  </si>
  <si>
    <t>十九、债务付息支出</t>
  </si>
  <si>
    <t>二十、其他支出</t>
  </si>
  <si>
    <t>支出合计</t>
  </si>
  <si>
    <t>2016年区级一般公共预算收入执行情况表</t>
  </si>
  <si>
    <t xml:space="preserve">          车船税</t>
  </si>
  <si>
    <t>2016年区级一般公共预算支出执行情况表</t>
  </si>
  <si>
    <t>执行数
比上年
同口径
±%</t>
  </si>
  <si>
    <t>十五、国土资源气象等事务支出</t>
  </si>
  <si>
    <t>十六、住房保障支出</t>
  </si>
  <si>
    <t>十七、粮油物资储备事务支出</t>
  </si>
  <si>
    <t>十八、债务付息支出</t>
  </si>
  <si>
    <t>十九、其他支出</t>
  </si>
  <si>
    <t>2016年全区地方政府一般债券情况表</t>
  </si>
  <si>
    <r>
      <t>项</t>
    </r>
    <r>
      <rPr>
        <b/>
        <sz val="11"/>
        <rFont val="Times New Roman"/>
        <family val="1"/>
      </rPr>
      <t xml:space="preserve">          </t>
    </r>
    <r>
      <rPr>
        <b/>
        <sz val="11"/>
        <rFont val="宋体"/>
        <family val="0"/>
      </rPr>
      <t>目</t>
    </r>
  </si>
  <si>
    <t>合计</t>
  </si>
  <si>
    <t>新增债券</t>
  </si>
  <si>
    <t>置换债券</t>
  </si>
  <si>
    <t>2017年全区一般公共预算收入预算表</t>
  </si>
  <si>
    <t>2017年
预算数</t>
  </si>
  <si>
    <t>预算数
比上年
±%</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</si>
  <si>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</si>
  <si>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</si>
  <si>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</si>
  <si>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</si>
  <si>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</si>
  <si>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</si>
  <si>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</si>
  <si>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</si>
  <si>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</si>
  <si>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</si>
  <si>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</si>
  <si>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</si>
  <si>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</si>
  <si>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烟叶税</t>
  </si>
  <si>
    <t xml:space="preserve">      其他税收收入</t>
  </si>
  <si>
    <t xml:space="preserve">      专项收入</t>
  </si>
  <si>
    <t xml:space="preserve">      行政事业性收费收入</t>
  </si>
  <si>
    <t xml:space="preserve">      罚没收入</t>
  </si>
  <si>
    <t xml:space="preserve">      国有资本经营收入</t>
  </si>
  <si>
    <r>
      <t xml:space="preserve">      国有资源</t>
    </r>
    <r>
      <rPr>
        <sz val="11"/>
        <rFont val="Times New Roman"/>
        <family val="1"/>
      </rPr>
      <t>(</t>
    </r>
    <r>
      <rPr>
        <sz val="11"/>
        <rFont val="宋体"/>
        <family val="0"/>
      </rPr>
      <t>资产</t>
    </r>
    <r>
      <rPr>
        <sz val="11"/>
        <rFont val="Times New Roman"/>
        <family val="1"/>
      </rPr>
      <t>)</t>
    </r>
    <r>
      <rPr>
        <sz val="11"/>
        <rFont val="宋体"/>
        <family val="0"/>
      </rPr>
      <t>有偿使用收入</t>
    </r>
  </si>
  <si>
    <t xml:space="preserve">      捐赠收入</t>
  </si>
  <si>
    <t xml:space="preserve">      政府住房基金收入</t>
  </si>
  <si>
    <t xml:space="preserve">      其他收入</t>
  </si>
  <si>
    <t>一般预算收入合计</t>
  </si>
  <si>
    <r>
      <t>备注：税收收入中增值税较上年增加和营业税较上年减少是因为</t>
    </r>
    <r>
      <rPr>
        <sz val="10"/>
        <rFont val="Helv"/>
        <family val="2"/>
      </rPr>
      <t>“</t>
    </r>
    <r>
      <rPr>
        <sz val="10"/>
        <rFont val="宋体"/>
        <family val="0"/>
      </rPr>
      <t>营改增”税收体制改革。</t>
    </r>
  </si>
  <si>
    <t>2017年全区一般公共预算支出预算表</t>
  </si>
  <si>
    <t>项       目</t>
  </si>
  <si>
    <t>2017年
比上年
同口径
±%</t>
  </si>
  <si>
    <t>十二、资源勘探信息等事务支出</t>
  </si>
  <si>
    <t>十八、预备费</t>
  </si>
  <si>
    <t>十九、国债还本付息支出</t>
  </si>
  <si>
    <t>专项上解</t>
  </si>
  <si>
    <t>支出总计</t>
  </si>
  <si>
    <t>2017年区级一般公共预算收入预算表</t>
  </si>
  <si>
    <t>项        目</t>
  </si>
  <si>
    <t xml:space="preserve">   增值税</t>
  </si>
  <si>
    <t xml:space="preserve">   营业税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</si>
  <si>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</si>
  <si>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</si>
  <si>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</si>
  <si>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</si>
  <si>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</si>
  <si>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</si>
  <si>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</si>
  <si>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</si>
  <si>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</si>
  <si>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</si>
  <si>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</si>
  <si>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</si>
  <si>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</si>
  <si>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</si>
  <si>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</si>
  <si>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</si>
  <si>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</si>
  <si>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</si>
  <si>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</si>
  <si>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</si>
  <si>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收  入  合  计</t>
  </si>
  <si>
    <t>2017年区级一般公共预算支出预算表</t>
  </si>
  <si>
    <t>区本级支出</t>
  </si>
  <si>
    <t>对下补助支出</t>
  </si>
  <si>
    <t>七、医疗卫生与计划生育支出</t>
  </si>
  <si>
    <t>九、城乡社区支出</t>
  </si>
  <si>
    <t>十、农林水支出</t>
  </si>
  <si>
    <t>十二、资源勘探信息等支出</t>
  </si>
  <si>
    <t>十三、商业服务业等支出</t>
  </si>
  <si>
    <t>十四、金融支出</t>
  </si>
  <si>
    <t>十五、国土海洋气象等支出</t>
  </si>
  <si>
    <t>十七、粮油物资储备支出</t>
  </si>
  <si>
    <t xml:space="preserve">      支  出  合  计</t>
  </si>
  <si>
    <t>上解支出</t>
  </si>
  <si>
    <t xml:space="preserve">      支  出  总  计</t>
  </si>
  <si>
    <r>
      <t>汉滨区</t>
    </r>
    <r>
      <rPr>
        <b/>
        <sz val="20"/>
        <color indexed="8"/>
        <rFont val="Arial"/>
        <family val="2"/>
      </rPr>
      <t>2017</t>
    </r>
    <r>
      <rPr>
        <b/>
        <sz val="20"/>
        <color indexed="8"/>
        <rFont val="宋体"/>
        <family val="0"/>
      </rPr>
      <t>年部门预算一般公共预算支出表</t>
    </r>
  </si>
  <si>
    <t>编制单位:汉滨区</t>
  </si>
  <si>
    <t>金额单位：元</t>
  </si>
  <si>
    <t>项  目</t>
  </si>
  <si>
    <t/>
  </si>
  <si>
    <t>合  计</t>
  </si>
  <si>
    <t>工资福利支出</t>
  </si>
  <si>
    <t>商品和服务支出</t>
  </si>
  <si>
    <t>对个人和家庭的补助</t>
  </si>
  <si>
    <t>其他支出</t>
  </si>
  <si>
    <t>支出功能分类科目编码</t>
  </si>
  <si>
    <t>科目名称</t>
  </si>
  <si>
    <t>小计</t>
  </si>
  <si>
    <t>基本工资</t>
  </si>
  <si>
    <t>津贴补贴</t>
  </si>
  <si>
    <t>绩效工资</t>
  </si>
  <si>
    <t>乡村教师生活补助</t>
  </si>
  <si>
    <t>乡镇工作补贴</t>
  </si>
  <si>
    <t>其他工资福利支出</t>
  </si>
  <si>
    <t>办公费</t>
  </si>
  <si>
    <t>印刷费</t>
  </si>
  <si>
    <t>水费</t>
  </si>
  <si>
    <t>电费</t>
  </si>
  <si>
    <t>邮电费</t>
  </si>
  <si>
    <t>差旅费</t>
  </si>
  <si>
    <t>会议费</t>
  </si>
  <si>
    <t>其他交通费（公务用车补贴）</t>
  </si>
  <si>
    <t>公务接待费</t>
  </si>
  <si>
    <t>公务用车运行维护费</t>
  </si>
  <si>
    <t>离休费</t>
  </si>
  <si>
    <t>退休费</t>
  </si>
  <si>
    <t>退职（役）费</t>
  </si>
  <si>
    <t>抚恤金</t>
  </si>
  <si>
    <t>生活补助</t>
  </si>
  <si>
    <t>救济费</t>
  </si>
  <si>
    <t>医疗费</t>
  </si>
  <si>
    <t>助学金</t>
  </si>
  <si>
    <t>其他对个人和家庭的补助支出</t>
  </si>
  <si>
    <t>银行代发</t>
  </si>
  <si>
    <t>非银行代发</t>
  </si>
  <si>
    <t>类</t>
  </si>
  <si>
    <t>款</t>
  </si>
  <si>
    <t>项</t>
  </si>
  <si>
    <t>201</t>
  </si>
  <si>
    <t>一般公共服务支出</t>
  </si>
  <si>
    <t>人大事务</t>
  </si>
  <si>
    <t>2010101</t>
  </si>
  <si>
    <t xml:space="preserve">  行政运行</t>
  </si>
  <si>
    <t>2010108</t>
  </si>
  <si>
    <t xml:space="preserve">  代表工作</t>
  </si>
  <si>
    <t>20102</t>
  </si>
  <si>
    <t>政协事务</t>
  </si>
  <si>
    <t>2010201</t>
  </si>
  <si>
    <t>20103</t>
  </si>
  <si>
    <t>政府办公厅（室）及相关机构事务</t>
  </si>
  <si>
    <t>2010301</t>
  </si>
  <si>
    <t>2010308</t>
  </si>
  <si>
    <t xml:space="preserve">  信访事务</t>
  </si>
  <si>
    <t>2010399</t>
  </si>
  <si>
    <t xml:space="preserve">  其他政府办公厅（室）及相关机构事务支出</t>
  </si>
  <si>
    <t>20104</t>
  </si>
  <si>
    <t>发展与改革事务</t>
  </si>
  <si>
    <t>2010401</t>
  </si>
  <si>
    <t>2010408</t>
  </si>
  <si>
    <t xml:space="preserve">  物价管理</t>
  </si>
  <si>
    <t>20105</t>
  </si>
  <si>
    <t>统计信息事务</t>
  </si>
  <si>
    <t>2010501</t>
  </si>
  <si>
    <t>20106</t>
  </si>
  <si>
    <t>财政事务</t>
  </si>
  <si>
    <t>2010601</t>
  </si>
  <si>
    <t>20107</t>
  </si>
  <si>
    <t>税收事务</t>
  </si>
  <si>
    <t>2010701</t>
  </si>
  <si>
    <t>20108</t>
  </si>
  <si>
    <t>审计事务</t>
  </si>
  <si>
    <t>2010801</t>
  </si>
  <si>
    <t>20110</t>
  </si>
  <si>
    <t>人力资源事务</t>
  </si>
  <si>
    <t>2011001</t>
  </si>
  <si>
    <t>20111</t>
  </si>
  <si>
    <t>纪检监察事务</t>
  </si>
  <si>
    <t>2011101</t>
  </si>
  <si>
    <t>20113</t>
  </si>
  <si>
    <t>商贸事务</t>
  </si>
  <si>
    <t>2011301</t>
  </si>
  <si>
    <t>20115</t>
  </si>
  <si>
    <t>工商行政管理事务</t>
  </si>
  <si>
    <t>2011501</t>
  </si>
  <si>
    <t>20117</t>
  </si>
  <si>
    <t>质量技术监督与检验检疫事务</t>
  </si>
  <si>
    <t>2011701</t>
  </si>
  <si>
    <t>20124</t>
  </si>
  <si>
    <t>宗教事务</t>
  </si>
  <si>
    <t>2012401</t>
  </si>
  <si>
    <t>20126</t>
  </si>
  <si>
    <t>档案事务</t>
  </si>
  <si>
    <t>2012601</t>
  </si>
  <si>
    <t>2012604</t>
  </si>
  <si>
    <t xml:space="preserve">  档案馆</t>
  </si>
  <si>
    <t>20128</t>
  </si>
  <si>
    <t>民主党派及工商联事务</t>
  </si>
  <si>
    <t>2012801</t>
  </si>
  <si>
    <t>20129</t>
  </si>
  <si>
    <t>群众团体事务</t>
  </si>
  <si>
    <t>2012901</t>
  </si>
  <si>
    <t>20131</t>
  </si>
  <si>
    <t>党委办公厅（室）及相关机构事务</t>
  </si>
  <si>
    <t>2013101</t>
  </si>
  <si>
    <t>2013199</t>
  </si>
  <si>
    <t xml:space="preserve">  其他党委办公厅（室）及相关机构事务支出</t>
  </si>
  <si>
    <t>20132</t>
  </si>
  <si>
    <t>组织事务</t>
  </si>
  <si>
    <t>2013201</t>
  </si>
  <si>
    <t>20133</t>
  </si>
  <si>
    <t>宣传事务</t>
  </si>
  <si>
    <t>2013301</t>
  </si>
  <si>
    <t>2013350</t>
  </si>
  <si>
    <t xml:space="preserve">  事业运行</t>
  </si>
  <si>
    <t>20134</t>
  </si>
  <si>
    <t>统战事务</t>
  </si>
  <si>
    <t>2013401</t>
  </si>
  <si>
    <t>20136</t>
  </si>
  <si>
    <t>其他共产党事务支出</t>
  </si>
  <si>
    <t>2013601</t>
  </si>
  <si>
    <t>公共安全支出</t>
  </si>
  <si>
    <t>武装警察</t>
  </si>
  <si>
    <t>消防</t>
  </si>
  <si>
    <t>20404</t>
  </si>
  <si>
    <t>检察</t>
  </si>
  <si>
    <t>2040401</t>
  </si>
  <si>
    <t>20405</t>
  </si>
  <si>
    <t>法院</t>
  </si>
  <si>
    <t>2040501</t>
  </si>
  <si>
    <t>20406</t>
  </si>
  <si>
    <t>司法</t>
  </si>
  <si>
    <t>2040606</t>
  </si>
  <si>
    <t xml:space="preserve">  律师公证管理</t>
  </si>
  <si>
    <t>2040607</t>
  </si>
  <si>
    <t xml:space="preserve">  法律援助</t>
  </si>
  <si>
    <t>205</t>
  </si>
  <si>
    <t>教育支出</t>
  </si>
  <si>
    <t>20501</t>
  </si>
  <si>
    <t>教育管理事务</t>
  </si>
  <si>
    <t>2050101</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</si>
  <si>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</si>
  <si>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</si>
  <si>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</si>
  <si>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</si>
  <si>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</si>
  <si>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</si>
  <si>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</si>
  <si>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</si>
  <si>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</si>
  <si>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</si>
  <si>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</si>
  <si>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</si>
  <si>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</si>
  <si>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</si>
  <si>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2050304</t>
  </si>
  <si>
    <t xml:space="preserve">  职业高中教育</t>
  </si>
  <si>
    <t>20504</t>
  </si>
  <si>
    <t>成人教育</t>
  </si>
  <si>
    <t>2050404</t>
  </si>
  <si>
    <t xml:space="preserve">  成人广播电视教育</t>
  </si>
  <si>
    <t>20508</t>
  </si>
  <si>
    <t>进修及培训</t>
  </si>
  <si>
    <t>2050801</t>
  </si>
  <si>
    <t xml:space="preserve">  教师进修</t>
  </si>
  <si>
    <t>2050802</t>
  </si>
  <si>
    <t xml:space="preserve">  干部教育</t>
  </si>
  <si>
    <t>206</t>
  </si>
  <si>
    <t>科学技术支出</t>
  </si>
  <si>
    <t>20601</t>
  </si>
  <si>
    <t>科学技术管理事务</t>
  </si>
  <si>
    <t>2060101</t>
  </si>
  <si>
    <t>20607</t>
  </si>
  <si>
    <t>科学技术普及</t>
  </si>
  <si>
    <t>2060701</t>
  </si>
  <si>
    <t xml:space="preserve">  机构运行</t>
  </si>
  <si>
    <t>207</t>
  </si>
  <si>
    <t>文化体育与传媒支出</t>
  </si>
  <si>
    <t>20701</t>
  </si>
  <si>
    <t>文化</t>
  </si>
  <si>
    <t>2070101</t>
  </si>
  <si>
    <t>2070104</t>
  </si>
  <si>
    <t xml:space="preserve">  图书馆</t>
  </si>
  <si>
    <t>2070107</t>
  </si>
  <si>
    <t xml:space="preserve">  艺术表演团体</t>
  </si>
  <si>
    <t>2070109</t>
  </si>
  <si>
    <t xml:space="preserve">  群众文化</t>
  </si>
  <si>
    <t>20702</t>
  </si>
  <si>
    <t>文物</t>
  </si>
  <si>
    <t>20704</t>
  </si>
  <si>
    <t>广播影视</t>
  </si>
  <si>
    <t>2070401</t>
  </si>
  <si>
    <t>2070404</t>
  </si>
  <si>
    <t xml:space="preserve">  广播</t>
  </si>
  <si>
    <t>2070499</t>
  </si>
  <si>
    <t xml:space="preserve">  其他广播影视支出</t>
  </si>
  <si>
    <t>208</t>
  </si>
  <si>
    <t>社会保障和就业支出</t>
  </si>
  <si>
    <t>20801</t>
  </si>
  <si>
    <t>人力资源和社会保障管理事务</t>
  </si>
  <si>
    <t>2080109</t>
  </si>
  <si>
    <t xml:space="preserve">  社会保险经办机构</t>
  </si>
  <si>
    <t>20802</t>
  </si>
  <si>
    <t>民政管理事务</t>
  </si>
  <si>
    <t>2080201</t>
  </si>
  <si>
    <t>2080205</t>
  </si>
  <si>
    <t xml:space="preserve">  老龄事务</t>
  </si>
  <si>
    <t xml:space="preserve">  基层政权和社区建设</t>
  </si>
  <si>
    <t>2080299</t>
  </si>
  <si>
    <t xml:space="preserve">  其他民政管理事务支出</t>
  </si>
  <si>
    <t>20805</t>
  </si>
  <si>
    <t>行政事业单位离退休</t>
  </si>
  <si>
    <t xml:space="preserve">  归口管理的行政单位离退休</t>
  </si>
  <si>
    <t>2080502</t>
  </si>
  <si>
    <t xml:space="preserve">  事业单位离退休</t>
  </si>
  <si>
    <t>2080599</t>
  </si>
  <si>
    <t xml:space="preserve">  其他行政事业单位离退休支出</t>
  </si>
  <si>
    <t>20808</t>
  </si>
  <si>
    <t>抚恤</t>
  </si>
  <si>
    <t>2080802</t>
  </si>
  <si>
    <t xml:space="preserve">  伤残抚恤</t>
  </si>
  <si>
    <t>2080803</t>
  </si>
  <si>
    <t xml:space="preserve">  在乡复员、退伍军人生活补助</t>
  </si>
  <si>
    <t>2080899</t>
  </si>
  <si>
    <t xml:space="preserve">  其他优抚支出</t>
  </si>
  <si>
    <t>20809</t>
  </si>
  <si>
    <t>退役安置</t>
  </si>
  <si>
    <t>2080903</t>
  </si>
  <si>
    <t xml:space="preserve">  军队移交政府离退休干部管理机构</t>
  </si>
  <si>
    <t>20811</t>
  </si>
  <si>
    <t>残疾人事业</t>
  </si>
  <si>
    <t>2081101</t>
  </si>
  <si>
    <t>210</t>
  </si>
  <si>
    <t>医疗卫生与计划生育支出</t>
  </si>
  <si>
    <t>21001</t>
  </si>
  <si>
    <t>医疗卫生管理事务</t>
  </si>
  <si>
    <t>21002</t>
  </si>
  <si>
    <t>公立医院</t>
  </si>
  <si>
    <t>2100201</t>
  </si>
  <si>
    <t xml:space="preserve">  综合医院</t>
  </si>
  <si>
    <t>2100202</t>
  </si>
  <si>
    <t xml:space="preserve">  中医（民族）医院</t>
  </si>
  <si>
    <t>21003</t>
  </si>
  <si>
    <t>基层医疗卫生机构</t>
  </si>
  <si>
    <t>2100302</t>
  </si>
  <si>
    <t xml:space="preserve">  乡镇卫生院</t>
  </si>
  <si>
    <t>21004</t>
  </si>
  <si>
    <t>公共卫生</t>
  </si>
  <si>
    <t>2100401</t>
  </si>
  <si>
    <t xml:space="preserve">  疾病预防控制机构</t>
  </si>
  <si>
    <t>2100402</t>
  </si>
  <si>
    <t xml:space="preserve">  卫生监督机构</t>
  </si>
  <si>
    <t>2100403</t>
  </si>
  <si>
    <t xml:space="preserve">  妇幼保健机构</t>
  </si>
  <si>
    <t>21007</t>
  </si>
  <si>
    <t>人口与计划生育事务</t>
  </si>
  <si>
    <t>21010</t>
  </si>
  <si>
    <t>食品和药品监督管理事务</t>
  </si>
  <si>
    <t>2101001</t>
  </si>
  <si>
    <t>211</t>
  </si>
  <si>
    <t>节能环保支出</t>
  </si>
  <si>
    <t>21101</t>
  </si>
  <si>
    <t>环境保护管理事务</t>
  </si>
  <si>
    <t>2110101</t>
  </si>
  <si>
    <t>212</t>
  </si>
  <si>
    <t>城乡社区支出</t>
  </si>
  <si>
    <t>21201</t>
  </si>
  <si>
    <t>城乡社区管理事务</t>
  </si>
  <si>
    <t>2120101</t>
  </si>
  <si>
    <t>2120104</t>
  </si>
  <si>
    <t xml:space="preserve">  城管执法</t>
  </si>
  <si>
    <t>农林水支出</t>
  </si>
  <si>
    <t>21301</t>
  </si>
  <si>
    <t>农业</t>
  </si>
  <si>
    <t>2130101</t>
  </si>
  <si>
    <t>2130104</t>
  </si>
  <si>
    <t>21302</t>
  </si>
  <si>
    <t>林业</t>
  </si>
  <si>
    <t>2130201</t>
  </si>
  <si>
    <t>2130204</t>
  </si>
  <si>
    <t xml:space="preserve">  林业事业机构</t>
  </si>
  <si>
    <t>21303</t>
  </si>
  <si>
    <t>水利</t>
  </si>
  <si>
    <t>2130304</t>
  </si>
  <si>
    <t xml:space="preserve">  水利行业业务管理</t>
  </si>
  <si>
    <t>2130314</t>
  </si>
  <si>
    <t xml:space="preserve">  防汛</t>
  </si>
  <si>
    <t>21307</t>
  </si>
  <si>
    <t>农村综合改革</t>
  </si>
  <si>
    <t>2130705</t>
  </si>
  <si>
    <t xml:space="preserve">  对村民委员会和村党支部的补助</t>
  </si>
  <si>
    <t>214</t>
  </si>
  <si>
    <t>交通运输支出</t>
  </si>
  <si>
    <t>21401</t>
  </si>
  <si>
    <t>公路水路运输</t>
  </si>
  <si>
    <t>2140101</t>
  </si>
  <si>
    <t>215</t>
  </si>
  <si>
    <t>资源勘探信息等支出</t>
  </si>
  <si>
    <t>21506</t>
  </si>
  <si>
    <t>安全生产监管</t>
  </si>
  <si>
    <t>2150601</t>
  </si>
  <si>
    <t>216</t>
  </si>
  <si>
    <t>商业服务业等支出</t>
  </si>
  <si>
    <t>21602</t>
  </si>
  <si>
    <t>商业流通事务</t>
  </si>
  <si>
    <t>2160201</t>
  </si>
  <si>
    <t>21605</t>
  </si>
  <si>
    <t>旅游业管理与服务支出</t>
  </si>
  <si>
    <t>旅游行业业务管理</t>
  </si>
  <si>
    <t>220</t>
  </si>
  <si>
    <t>国土海洋气象等支出</t>
  </si>
  <si>
    <t>22001</t>
  </si>
  <si>
    <t>国土资源事务</t>
  </si>
  <si>
    <t>2200101</t>
  </si>
  <si>
    <t>222</t>
  </si>
  <si>
    <t>粮油物资储备支出</t>
  </si>
  <si>
    <t>22201</t>
  </si>
  <si>
    <t>粮油事务</t>
  </si>
  <si>
    <t>2220101</t>
  </si>
  <si>
    <r>
      <t>汉滨区</t>
    </r>
    <r>
      <rPr>
        <b/>
        <sz val="20"/>
        <color indexed="8"/>
        <rFont val="Arial"/>
        <family val="2"/>
      </rPr>
      <t>2017</t>
    </r>
    <r>
      <rPr>
        <b/>
        <sz val="20"/>
        <color indexed="8"/>
        <rFont val="宋体"/>
        <family val="0"/>
      </rPr>
      <t>年部门预算一般公共预算支出经济分类表</t>
    </r>
  </si>
  <si>
    <t>2017年转移支付预算表</t>
  </si>
  <si>
    <t>一、一般性转移支付</t>
  </si>
  <si>
    <t xml:space="preserve">   均衡性转移支付支出</t>
  </si>
  <si>
    <t xml:space="preserve">   老少边穷转移支付支出</t>
  </si>
  <si>
    <t xml:space="preserve">   县级基本财力保障机制奖补资金支出</t>
  </si>
  <si>
    <t xml:space="preserve">   成品油价税费改革转移支付支出</t>
  </si>
  <si>
    <t xml:space="preserve">   资源枯竭城市转移支付支出</t>
  </si>
  <si>
    <t xml:space="preserve">   义务教育等转移支付支出</t>
  </si>
  <si>
    <t xml:space="preserve">   基本养老保险和低保等转移支付支出</t>
  </si>
  <si>
    <t xml:space="preserve">   新型农村合作医疗等转移支付支出</t>
  </si>
  <si>
    <t xml:space="preserve">   农村综合改革转移支付支出</t>
  </si>
  <si>
    <t xml:space="preserve">   产粮油大县奖励资金支出</t>
  </si>
  <si>
    <t xml:space="preserve">   重点生态功能区转移支付支出</t>
  </si>
  <si>
    <t xml:space="preserve">   固定数额补助支出</t>
  </si>
  <si>
    <t xml:space="preserve">   其他一般性转移支付支出</t>
  </si>
  <si>
    <t>二、专项转移支付</t>
  </si>
  <si>
    <t>2017年专项转移支付预算表</t>
  </si>
  <si>
    <t xml:space="preserve">已落实
</t>
  </si>
  <si>
    <t xml:space="preserve">未落实
</t>
  </si>
  <si>
    <t>项目</t>
  </si>
  <si>
    <t>区本级</t>
  </si>
  <si>
    <t>乡镇级</t>
  </si>
  <si>
    <t>2016年全区政府性基金收入执行情况表</t>
  </si>
  <si>
    <t>一、散装水泥专项资金收入</t>
  </si>
  <si>
    <t>二、新型墙体材料专项基金收入</t>
  </si>
  <si>
    <t>三、地方教育附加</t>
  </si>
  <si>
    <t>四、育林基金</t>
  </si>
  <si>
    <t>五、森林植被恢复费</t>
  </si>
  <si>
    <t>六、政府住房基金收入</t>
  </si>
  <si>
    <t>七、城市公用事业附加收入</t>
  </si>
  <si>
    <t>八、国有土地收益基金收入</t>
  </si>
  <si>
    <t>九、农业土地开发资金收入</t>
  </si>
  <si>
    <t>十、国有土地使用权出让金收入</t>
  </si>
  <si>
    <t>十一、城市基础设施配套费收入</t>
  </si>
  <si>
    <t>十二、福利彩票公益金收入</t>
  </si>
  <si>
    <t>十三、水土保持补偿费收入</t>
  </si>
  <si>
    <t>十四、彩票发行机构和彩票销售机构的业务费用</t>
  </si>
  <si>
    <t>十五、污水处理费收入</t>
  </si>
  <si>
    <t>十六、港务船舶费</t>
  </si>
  <si>
    <t>十七、其他政府性基金收入收入</t>
  </si>
  <si>
    <t>收入合计</t>
  </si>
  <si>
    <t>2016年全区政府性基金支出执行情况表</t>
  </si>
  <si>
    <t>一、教育支出</t>
  </si>
  <si>
    <t>二、文化体育与传媒</t>
  </si>
  <si>
    <t>三、社会保障和就业</t>
  </si>
  <si>
    <t>四、城乡社区事务</t>
  </si>
  <si>
    <t>五、农林水事务</t>
  </si>
  <si>
    <t>六、交通运输</t>
  </si>
  <si>
    <t>七、资源勘探电力信息等事务</t>
  </si>
  <si>
    <t>八、商业服务业等事务</t>
  </si>
  <si>
    <t>九、债务付息支出</t>
  </si>
  <si>
    <t>十、其他支出</t>
  </si>
  <si>
    <t>2016年区级政府性基金收入执行情况表</t>
  </si>
  <si>
    <t>三、地方教育附加收入</t>
  </si>
  <si>
    <t>四、育林基金收入</t>
  </si>
  <si>
    <t>六、城市公用事业附加收入</t>
  </si>
  <si>
    <t>七、国有土地收益基金收入</t>
  </si>
  <si>
    <t>八、农业土地开发资金收入</t>
  </si>
  <si>
    <t>九、国有土地使用权出让金收入</t>
  </si>
  <si>
    <t>十、城市基础设施配套费收入</t>
  </si>
  <si>
    <t>十一、彩票公益金收入</t>
  </si>
  <si>
    <t>十二、彩票发行机构和彩票销售机构的业务费用</t>
  </si>
  <si>
    <t>十四、污水处理费收入</t>
  </si>
  <si>
    <t>十五、其他政府性基金收入</t>
  </si>
  <si>
    <t>2016年区级政府性基金支出执行情况表</t>
  </si>
  <si>
    <t>一、教育</t>
  </si>
  <si>
    <t>2016年全区地方政府专项债券情况表</t>
  </si>
  <si>
    <t>2017年全区政府性基金收入预算表</t>
  </si>
  <si>
    <t>三、城市公用事业附加收入</t>
  </si>
  <si>
    <t>四、国有土地收益基金收入</t>
  </si>
  <si>
    <t>五、农业土地开发资金收入</t>
  </si>
  <si>
    <t>六、国有土地使用权出让金收入</t>
  </si>
  <si>
    <t>七、城市基础设施配套费收入</t>
  </si>
  <si>
    <t>八、水土保持补偿费收入</t>
  </si>
  <si>
    <t>九、彩票公益金收入</t>
  </si>
  <si>
    <t>十、彩票发行机构和彩票销售机构的业务费用</t>
  </si>
  <si>
    <t>十一、污水处理费收入</t>
  </si>
  <si>
    <t>十二、其他政府性基金收入</t>
  </si>
  <si>
    <t>十三、其他收入</t>
  </si>
  <si>
    <t>收入总计</t>
  </si>
  <si>
    <t>2017年全区政府性基金支出预算表</t>
  </si>
  <si>
    <t>2017年
比上年
±%</t>
  </si>
  <si>
    <t>一、文化体育与传媒支出</t>
  </si>
  <si>
    <t>一、社会保障和就业支出</t>
  </si>
  <si>
    <t>二、城乡社区支出</t>
  </si>
  <si>
    <t>三、农林水支出</t>
  </si>
  <si>
    <t>四、商品服务业</t>
  </si>
  <si>
    <t>五、资源勘探信息等支出</t>
  </si>
  <si>
    <t>六、其他支出</t>
  </si>
  <si>
    <t xml:space="preserve">    支    出    总    计</t>
  </si>
  <si>
    <t>2017年区级政府性基金收入预算表</t>
  </si>
  <si>
    <t>八、彩票公益金收入</t>
  </si>
  <si>
    <t>九、彩票发行机构和彩票销售机构的业务费用</t>
  </si>
  <si>
    <t>十、水土保持补偿费收入</t>
  </si>
  <si>
    <t>地方政府性基金收入合计</t>
  </si>
  <si>
    <t>上级财政补助收入</t>
  </si>
  <si>
    <t>2017年区级政府性基金支出预算表</t>
  </si>
  <si>
    <t>本级支出</t>
  </si>
  <si>
    <t>二、社会保障和就业支出</t>
  </si>
  <si>
    <t>三、城乡社区支出</t>
  </si>
  <si>
    <t>四、农林水支出</t>
  </si>
  <si>
    <t>五、交通运输支出</t>
  </si>
  <si>
    <t>六、资源勘探信息等支出</t>
  </si>
  <si>
    <t>七、商业服务业等支出</t>
  </si>
  <si>
    <t>八、其他支出</t>
  </si>
  <si>
    <t>2017年对下级政府性基金转移支付预算表</t>
  </si>
  <si>
    <t>预算数</t>
  </si>
  <si>
    <t>已落实
地区数</t>
  </si>
  <si>
    <t>未落实
地区数</t>
  </si>
  <si>
    <t>合    计</t>
  </si>
  <si>
    <t>区本级支出合计</t>
  </si>
  <si>
    <t xml:space="preserve">  小型水库移民扶助基金支出</t>
  </si>
  <si>
    <t xml:space="preserve">  大中型水库移民后期扶持基金支出</t>
  </si>
  <si>
    <t xml:space="preserve">  新增建设用地土地有偿使用费安排的支出</t>
  </si>
  <si>
    <t xml:space="preserve">  大中型水库库区基金支出</t>
  </si>
  <si>
    <t xml:space="preserve">  车辆通行费安排的支出</t>
  </si>
  <si>
    <t xml:space="preserve">  新型墙体材料专项基金支出</t>
  </si>
  <si>
    <t xml:space="preserve">  彩票发行销售机构业务费安排的支出</t>
  </si>
  <si>
    <t xml:space="preserve">  彩票公益金安排的支出</t>
  </si>
  <si>
    <t>2016年区级国有资本经营预算收入执行情况表</t>
  </si>
  <si>
    <t>利润收入</t>
  </si>
  <si>
    <t>其他国有资本经营预算收入</t>
  </si>
  <si>
    <t>本年收入合计</t>
  </si>
  <si>
    <t>2016年区级国有资本经营支出执行情况表</t>
  </si>
  <si>
    <t>项      目</t>
  </si>
  <si>
    <t>一、科学技术</t>
  </si>
  <si>
    <t xml:space="preserve">      支持科技进步支出</t>
  </si>
  <si>
    <t>二、农林水事务</t>
  </si>
  <si>
    <t xml:space="preserve">      国有经济结构调整支出</t>
  </si>
  <si>
    <t>三、交通运输支出</t>
  </si>
  <si>
    <t>四、资源勘探电力信息等事务</t>
  </si>
  <si>
    <t xml:space="preserve">      公益性设施投资补助支出</t>
  </si>
  <si>
    <t xml:space="preserve">      战略性产业发展支出</t>
  </si>
  <si>
    <t xml:space="preserve">      生态环境保护支出</t>
  </si>
  <si>
    <t xml:space="preserve">      其他国有资本经营预算支出</t>
  </si>
  <si>
    <t>五、商业服务业等事务</t>
  </si>
  <si>
    <t xml:space="preserve">      其他国有资本经营预算指出</t>
  </si>
  <si>
    <t>市本级支出小计</t>
  </si>
  <si>
    <t>转移性支出</t>
  </si>
  <si>
    <t xml:space="preserve">  国有资本经营预算调出资金</t>
  </si>
  <si>
    <t>结转结余</t>
  </si>
  <si>
    <t>支 出 合 计</t>
  </si>
  <si>
    <t>2017年全区国有资本经营收入预算表</t>
  </si>
  <si>
    <t>2017年预算比上年±%</t>
  </si>
  <si>
    <t>转移性收入</t>
  </si>
  <si>
    <t xml:space="preserve">  上年结余</t>
  </si>
  <si>
    <t xml:space="preserve">    其中：净结余</t>
  </si>
  <si>
    <t>2017年全区国有资本经营支出预算表</t>
  </si>
  <si>
    <t>国有资本经营预算支出</t>
  </si>
  <si>
    <t xml:space="preserve">  国有企业资本金注入</t>
  </si>
  <si>
    <t xml:space="preserve">    国有经济结构调整支出</t>
  </si>
  <si>
    <t xml:space="preserve">    前瞻性战略性产业发展支出</t>
  </si>
  <si>
    <t xml:space="preserve">    对外投资合作支出</t>
  </si>
  <si>
    <t xml:space="preserve">    其他国有企业资本金注入</t>
  </si>
  <si>
    <t xml:space="preserve">  其他国有资本经营预算支出</t>
  </si>
  <si>
    <t xml:space="preserve">    其他国有资本经营预算支出</t>
  </si>
  <si>
    <t xml:space="preserve">  年终结余</t>
  </si>
  <si>
    <t>2017年区级国有资本经营收入预算表</t>
  </si>
  <si>
    <t>2017年区级国有资本经营支出预算表</t>
  </si>
  <si>
    <t>2016年全区社会保险基金收入预算执行情况表</t>
  </si>
  <si>
    <t>执行数</t>
  </si>
  <si>
    <t>一、基本养老保险基金收入</t>
  </si>
  <si>
    <t>二、失业保险基金收入</t>
  </si>
  <si>
    <t>三、基本医疗保险基金收入</t>
  </si>
  <si>
    <t>四、工伤保险基金收入</t>
  </si>
  <si>
    <t>五、生育保险基金收入</t>
  </si>
  <si>
    <t>六、新型农村合作医疗基金收入</t>
  </si>
  <si>
    <t>七、城镇居民基本医疗保险基金收入</t>
  </si>
  <si>
    <t>八、城乡居民基本养老保险基金收入</t>
  </si>
  <si>
    <t>九、城乡居民医疗保险基金收入</t>
  </si>
  <si>
    <t>十、机关事业单位基本养老保险基金收入</t>
  </si>
  <si>
    <t>2016年全区社会保险基金支出预算执行情况表</t>
  </si>
  <si>
    <t>一、基本养老保险基金支出</t>
  </si>
  <si>
    <t>二、失业保险基金支出</t>
  </si>
  <si>
    <t>三、基本医疗保险基金支出</t>
  </si>
  <si>
    <t>四、工伤保险基金支出</t>
  </si>
  <si>
    <t>五、生育保险基金支出</t>
  </si>
  <si>
    <t>六、新型农村合作医疗基金支出</t>
  </si>
  <si>
    <t>七、城镇居民基本医疗保险基金支出</t>
  </si>
  <si>
    <t>八、城乡居民基本养老保险基金支出</t>
  </si>
  <si>
    <t>九、城乡居民基本医疗保险基金支出</t>
  </si>
  <si>
    <t>十、机关事业单位基本养老保险基金支出</t>
  </si>
  <si>
    <t>2017年全区社会保险基金收入预算表</t>
  </si>
  <si>
    <t>2017年预算
比上年±%</t>
  </si>
  <si>
    <t>上年滚存结余</t>
  </si>
  <si>
    <t>2017年全区社会保险基金支出预算表</t>
  </si>
  <si>
    <t>滚存结余</t>
  </si>
  <si>
    <t>2017年区级财政收支预算总表</t>
  </si>
  <si>
    <t>财  政  收  入</t>
  </si>
  <si>
    <t>财  政  支  出</t>
  </si>
  <si>
    <t>项     目</t>
  </si>
  <si>
    <t>2016年年初预算数</t>
  </si>
  <si>
    <t>2017年预算数</t>
  </si>
  <si>
    <t>说  明</t>
  </si>
  <si>
    <t>项   目</t>
  </si>
  <si>
    <t>说 明</t>
  </si>
  <si>
    <t>一、一般公共预算收入</t>
  </si>
  <si>
    <t>一、一般公共预算支出</t>
  </si>
  <si>
    <t xml:space="preserve">    上级补助收入</t>
  </si>
  <si>
    <t xml:space="preserve">    其中：人员经费支出</t>
  </si>
  <si>
    <t xml:space="preserve">       其中：增值税和消费税税收返还收入 </t>
  </si>
  <si>
    <t xml:space="preserve">          商品和服务支出</t>
  </si>
  <si>
    <t xml:space="preserve">             所得税基数返还收入</t>
  </si>
  <si>
    <t xml:space="preserve">          专项预算支出</t>
  </si>
  <si>
    <t xml:space="preserve">             其他税收返还收入</t>
  </si>
  <si>
    <t xml:space="preserve">         其中：财力可安排项目支出</t>
  </si>
  <si>
    <t xml:space="preserve">             体制补助收入</t>
  </si>
  <si>
    <t xml:space="preserve">                上级专款补助支出</t>
  </si>
  <si>
    <t xml:space="preserve">             均衡性转移支付补助收入</t>
  </si>
  <si>
    <t xml:space="preserve">                上年结转下年支出</t>
  </si>
  <si>
    <t xml:space="preserve">             生态保护区转移支付补助收入</t>
  </si>
  <si>
    <t xml:space="preserve">    新增地方政府债券支出</t>
  </si>
  <si>
    <t xml:space="preserve">           县级基本财力保障机制奖补资金收入</t>
  </si>
  <si>
    <t xml:space="preserve">    上解上级支出</t>
  </si>
  <si>
    <t>结算补助收入</t>
  </si>
  <si>
    <t xml:space="preserve">      义务教育等转移支付收入</t>
  </si>
  <si>
    <t xml:space="preserve">      农村综合改革转移支付收入</t>
  </si>
  <si>
    <t xml:space="preserve">             成品油价格和税费改革税收返还</t>
  </si>
  <si>
    <t xml:space="preserve">          其中：事业单位经费上划上解</t>
  </si>
  <si>
    <t xml:space="preserve">             固定数额补助收入</t>
  </si>
  <si>
    <t xml:space="preserve">                其他上解</t>
  </si>
  <si>
    <t xml:space="preserve">             其他一般性转移支付收入</t>
  </si>
  <si>
    <t xml:space="preserve">    补助下级支出</t>
  </si>
  <si>
    <t>专项转移支付收入</t>
  </si>
  <si>
    <t>预计</t>
  </si>
  <si>
    <t xml:space="preserve">    新增预算稳定调节基金</t>
  </si>
  <si>
    <t>一般预算支出合计</t>
  </si>
  <si>
    <t>二、政府基金预算收入</t>
  </si>
  <si>
    <t>二、政府基金预算支出</t>
  </si>
  <si>
    <t>基金预算收入合计</t>
  </si>
  <si>
    <t>基金预算支出合计</t>
  </si>
  <si>
    <t>营改增</t>
  </si>
  <si>
    <r>
      <t xml:space="preserve"> 营业税和增值税，是我国两大主体税种。营改增就是按照原来营业税征收的部分行业，现在改为按增值税征收。
</t>
    </r>
    <r>
      <rPr>
        <b/>
        <sz val="14"/>
        <rFont val="宋体"/>
        <family val="0"/>
      </rPr>
      <t>为什么推进营改增？</t>
    </r>
    <r>
      <rPr>
        <sz val="14"/>
        <rFont val="宋体"/>
        <family val="0"/>
      </rPr>
      <t xml:space="preserve">
    营改增的最大特点是减少重复纳税，可以促使社会形成更好的良性循环，有利于企业降低税负。营改增可以说是一种减税的政策。
    四大意义：
    一是实现了增值税对货物和服务的全覆盖，有力地支持了服务业发展和制造业转型升级。
    二是将不动产纳入抵扣范围，有利于扩大企业投资增强企业经营活力。
    三是进一步减轻企业税负为经济保持中高速增长打下坚实基础。
    四是创造了更加公平、中性的税收环境，有效释放市场在经济活动中的作用和活力。</t>
    </r>
  </si>
  <si>
    <r>
      <t>营改增是如何推进的？</t>
    </r>
    <r>
      <rPr>
        <sz val="14"/>
        <rFont val="宋体"/>
        <family val="0"/>
      </rPr>
      <t xml:space="preserve">
    第一阶段：部分行业，部分地区
    2012年1月1日，率先在上海实施了交通运输业和部分现代服务业营改增试点。
    2012年9月1日至2012年12月1日，营改增试点由上海市分4批次扩大至北京、江苏、安徽、福建、广东、天津、浙江、湖北8省（市）。
    第二阶段：部分行业，全国范围
    2013年8月1日，营改增试点推向全国，同时将广播影视服务纳入试点范围。
    2014年1月1日，铁路运输业和邮政业在全国范围实施营改增试点。
    2014年6月1日，电信业在全国范围实施营改增试点。
    第三阶段：所有行业，全国范围
    2016年5月1日，全面推开营改增试点，将建筑业、房地产业、金融业、生活服务业纳入试点范围。
    从2016年5月1日起，营业税将退出历史舞台。这是我国自1994年分税制改革后一项重大的税制调整。</t>
    </r>
  </si>
  <si>
    <t>什么是事权和支出责任?</t>
  </si>
  <si>
    <t xml:space="preserve">    事权体现政府活动的范围和方向，支出责任是政府履行事权的财政支出义务，建立事权和支出责任相适应的制度是深化财税体制改革的重要内容。</t>
  </si>
  <si>
    <t xml:space="preserve">    首先，政府职能转变的重要目标是合理界定政府事权，这既包括合理界定政府与市场、社会的边界，明确政府职能范围，也包括理顺政府内部的关系，政府管理该管的事，不管不该管的事。</t>
  </si>
  <si>
    <t xml:space="preserve">    其次，只有在明确政府事权划分的基础上，合理界定各级政府支出责任，才能科学确定政府间财力分配，确保各级政府履行职能的财力需要，最终实现财力与事权相匹配。</t>
  </si>
  <si>
    <t xml:space="preserve">    再次，从理论和实践来看，以科学界定政府事权及由此决定的支出责任为基础，匹配相应的税源，最终建立以各级政府主体税种为核心的地方税体系，合理确定各级政府间财政分配关系，都是健全完善的分税制财政体制的一个重要特征。</t>
  </si>
  <si>
    <t>精准扶贫</t>
  </si>
  <si>
    <t xml:space="preserve">    精准扶贫是粗放扶贫的对称，是指针对不同贫困区域环境、不同贫困农户状况，运用科学有效程序对扶贫对象实施精确识别、精确帮扶、精确管理的治贫方式。一般来说，精准扶贫主要是就贫困居民而言的，谁贫困就扶持谁。</t>
  </si>
  <si>
    <t>政府购买公共服务</t>
  </si>
  <si>
    <t xml:space="preserve">    政府购买公共服务是指政府通过公开招标、定向委托、邀标等形式将原本由自身承担的公共服务转交给社会组织、企事业单位履行，以提高公共服务供给的质量和财政资金的使用效率，改善社会治理结构，满足公众的多元化、个性化需求。</t>
  </si>
  <si>
    <t>财政内部控制</t>
  </si>
  <si>
    <t xml:space="preserve">    财政内部控制是指各级财政部门，为了保护其经济资源的安全、完整，确保经济和会计信息的正确可靠，协调经济行为，控制经济活动，利用单位内部分工而产生的相互制约，相互联系的关系，形成一系列具有控制职能的方法、措施、程序，并予以规范化，系统化，使之成为一个严密的、较为完整的体系。</t>
  </si>
  <si>
    <t>财政支出绩效评价</t>
  </si>
  <si>
    <t xml:space="preserve">    财政支出绩效评价是指财政部门和预算部门（单位）根据设定的绩效目标，运用科学、合理的绩效评价指标、评价标准和评价方法，对财政支出的经济性、效率性和效益性进行客观、公正的评价。财政支出绩效评价是市场经济条件下现代财政科学管理的重要手段,建立和健全财政支出的追踪问责和问效制度，对提高财政资金的规范高效运作程度、增加财政资金的使用效果和效益、促进政府财力的可持续发展以及有效转变政府职能等都具有重大意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</si>
</sst>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0_ "/>
    <numFmt numFmtId="181" formatCode="0.00_ "/>
    <numFmt numFmtId="182" formatCode="###,###,##0"/>
    <numFmt numFmtId="183" formatCode="0;_"/>
    <numFmt numFmtId="184" formatCode="0.00000_ "/>
    <numFmt numFmtId="185" formatCode="0.0000"/>
    <numFmt numFmtId="186" formatCode="#,##0_ ;[Red]\-#,##0\ "/>
    <numFmt numFmtId="187" formatCode="0.00000"/>
    <numFmt numFmtId="188" formatCode="0;_㠀"/>
    <numFmt numFmtId="189" formatCode="0;_ "/>
  </numFmts>
  <fonts count="58">
    <font>
      <sz val="12"/>
      <name val="宋体"/>
      <family val="0"/>
    </font>
    <font>
      <b/>
      <sz val="14"/>
      <name val="宋体"/>
      <family val="0"/>
    </font>
    <font>
      <sz val="14"/>
      <name val="宋体"/>
      <family val="0"/>
    </font>
    <font>
      <b/>
      <sz val="12"/>
      <name val="仿宋_GB2312"/>
      <family val="3"/>
    </font>
    <font>
      <sz val="12"/>
      <name val="仿宋_GB2312"/>
      <family val="3"/>
    </font>
    <font>
      <b/>
      <sz val="24"/>
      <name val="黑体"/>
      <family val="3"/>
    </font>
    <font>
      <sz val="11"/>
      <name val="宋体"/>
      <family val="0"/>
    </font>
    <font>
      <sz val="11"/>
      <name val="仿宋_GB2312"/>
      <family val="3"/>
    </font>
    <font>
      <b/>
      <sz val="18"/>
      <name val="黑体"/>
      <family val="3"/>
    </font>
    <font>
      <b/>
      <sz val="11"/>
      <name val="宋体"/>
      <family val="0"/>
    </font>
    <font>
      <sz val="10"/>
      <name val="宋体"/>
      <family val="0"/>
    </font>
    <font>
      <sz val="10"/>
      <name val="Helv"/>
      <family val="2"/>
    </font>
    <font>
      <sz val="12"/>
      <name val="Helv"/>
      <family val="2"/>
    </font>
    <font>
      <b/>
      <sz val="11"/>
      <name val="黑体"/>
      <family val="3"/>
    </font>
    <font>
      <sz val="11"/>
      <name val="黑体"/>
      <family val="3"/>
    </font>
    <font>
      <b/>
      <sz val="12"/>
      <name val="宋体"/>
      <family val="0"/>
    </font>
    <font>
      <b/>
      <sz val="12"/>
      <name val="黑体"/>
      <family val="3"/>
    </font>
    <font>
      <sz val="12"/>
      <name val="黑体"/>
      <family val="3"/>
    </font>
    <font>
      <sz val="18"/>
      <name val="黑体"/>
      <family val="3"/>
    </font>
    <font>
      <sz val="10"/>
      <name val="Arial"/>
      <family val="2"/>
    </font>
    <font>
      <sz val="10"/>
      <name val="仿宋_GB2312"/>
      <family val="3"/>
    </font>
    <font>
      <b/>
      <sz val="18"/>
      <name val="华文中宋"/>
      <family val="0"/>
    </font>
    <font>
      <b/>
      <sz val="20"/>
      <color indexed="8"/>
      <name val="宋体"/>
      <family val="0"/>
    </font>
    <font>
      <b/>
      <sz val="20"/>
      <color indexed="8"/>
      <name val="Arial"/>
      <family val="2"/>
    </font>
    <font>
      <sz val="12"/>
      <color indexed="8"/>
      <name val="宋体"/>
      <family val="0"/>
    </font>
    <font>
      <sz val="11"/>
      <color indexed="8"/>
      <name val="宋体"/>
      <family val="0"/>
    </font>
    <font>
      <sz val="10"/>
      <color indexed="8"/>
      <name val="宋体"/>
      <family val="0"/>
    </font>
    <font>
      <sz val="9"/>
      <color indexed="8"/>
      <name val="宋体"/>
      <family val="0"/>
    </font>
    <font>
      <sz val="11"/>
      <name val="Times New Roman"/>
      <family val="1"/>
    </font>
    <font>
      <b/>
      <sz val="10"/>
      <name val="宋体"/>
      <family val="0"/>
    </font>
    <font>
      <b/>
      <sz val="10"/>
      <name val="黑体"/>
      <family val="3"/>
    </font>
    <font>
      <sz val="11"/>
      <name val="楷体_GB2312"/>
      <family val="3"/>
    </font>
    <font>
      <b/>
      <sz val="16"/>
      <name val="宋体"/>
      <family val="0"/>
    </font>
    <font>
      <sz val="28"/>
      <name val="方正小标宋简体"/>
      <family val="4"/>
    </font>
    <font>
      <b/>
      <sz val="28"/>
      <name val="黑体"/>
      <family val="3"/>
    </font>
    <font>
      <sz val="18"/>
      <name val="楷体_GB2312"/>
      <family val="3"/>
    </font>
    <font>
      <sz val="14"/>
      <name val="黑体"/>
      <family val="3"/>
    </font>
    <font>
      <b/>
      <sz val="11"/>
      <color indexed="52"/>
      <name val="宋体"/>
      <family val="0"/>
    </font>
    <font>
      <i/>
      <sz val="11"/>
      <color indexed="23"/>
      <name val="宋体"/>
      <family val="0"/>
    </font>
    <font>
      <b/>
      <sz val="11"/>
      <color indexed="62"/>
      <name val="宋体"/>
      <family val="0"/>
    </font>
    <font>
      <u val="single"/>
      <sz val="12"/>
      <color indexed="36"/>
      <name val="宋体"/>
      <family val="0"/>
    </font>
    <font>
      <sz val="11"/>
      <color indexed="20"/>
      <name val="宋体"/>
      <family val="0"/>
    </font>
    <font>
      <sz val="11"/>
      <color indexed="22"/>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22"/>
      <name val="宋体"/>
      <family val="0"/>
    </font>
    <font>
      <b/>
      <sz val="13"/>
      <color indexed="62"/>
      <name val="宋体"/>
      <family val="0"/>
    </font>
    <font>
      <sz val="11"/>
      <color indexed="10"/>
      <name val="宋体"/>
      <family val="0"/>
    </font>
    <font>
      <sz val="11"/>
      <color indexed="52"/>
      <name val="宋体"/>
      <family val="0"/>
    </font>
    <font>
      <b/>
      <sz val="11"/>
      <name val="Times New Roman"/>
      <family val="1"/>
    </font>
    <font>
      <b/>
      <sz val="20"/>
      <color rgb="FF000000"/>
      <name val="宋体"/>
      <family val="0"/>
    </font>
    <font>
      <b/>
      <sz val="11"/>
      <name val="Calibri"/>
      <family val="0"/>
    </font>
  </fonts>
  <fills count="21">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bottom style="thin"/>
    </border>
    <border>
      <left style="thin"/>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top style="thin"/>
      <bottom style="thin"/>
    </border>
    <border>
      <left style="thin"/>
      <right/>
      <top style="thin"/>
      <bottom/>
    </border>
    <border>
      <left style="medium"/>
      <right style="thin"/>
      <top/>
      <bottom style="thin"/>
    </border>
    <border>
      <left>
        <color indexed="63"/>
      </left>
      <right>
        <color indexed="63"/>
      </right>
      <top style="thin"/>
      <bottom>
        <color indexed="63"/>
      </bottom>
    </border>
    <border>
      <left style="thin"/>
      <right style="medium"/>
      <top style="medium"/>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 borderId="2" applyNumberFormat="0" applyFont="0" applyAlignment="0" applyProtection="0"/>
    <xf numFmtId="0" fontId="42" fillId="6" borderId="0" applyNumberFormat="0" applyBorder="0" applyAlignment="0" applyProtection="0"/>
    <xf numFmtId="0" fontId="39" fillId="0" borderId="0" applyNumberFormat="0" applyFill="0" applyBorder="0" applyAlignment="0" applyProtection="0"/>
    <xf numFmtId="0" fontId="53" fillId="0" borderId="0" applyNumberFormat="0" applyFill="0" applyBorder="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4" fillId="0" borderId="3" applyNumberFormat="0" applyFill="0" applyAlignment="0" applyProtection="0"/>
    <xf numFmtId="0" fontId="52" fillId="0" borderId="4" applyNumberFormat="0" applyFill="0" applyAlignment="0" applyProtection="0"/>
    <xf numFmtId="0" fontId="42" fillId="7" borderId="0" applyNumberFormat="0" applyBorder="0" applyAlignment="0" applyProtection="0"/>
    <xf numFmtId="0" fontId="39" fillId="0" borderId="5" applyNumberFormat="0" applyFill="0" applyAlignment="0" applyProtection="0"/>
    <xf numFmtId="0" fontId="42" fillId="8" borderId="0" applyNumberFormat="0" applyBorder="0" applyAlignment="0" applyProtection="0"/>
    <xf numFmtId="0" fontId="43" fillId="9" borderId="6" applyNumberFormat="0" applyAlignment="0" applyProtection="0"/>
    <xf numFmtId="0" fontId="37" fillId="9" borderId="1" applyNumberFormat="0" applyAlignment="0" applyProtection="0"/>
    <xf numFmtId="0" fontId="51" fillId="10" borderId="7" applyNumberFormat="0" applyAlignment="0" applyProtection="0"/>
    <xf numFmtId="0" fontId="19" fillId="0" borderId="0" applyBorder="0">
      <alignment/>
      <protection/>
    </xf>
    <xf numFmtId="0" fontId="25" fillId="3" borderId="0" applyNumberFormat="0" applyBorder="0" applyAlignment="0" applyProtection="0"/>
    <xf numFmtId="0" fontId="42" fillId="11" borderId="0" applyNumberFormat="0" applyBorder="0" applyAlignment="0" applyProtection="0"/>
    <xf numFmtId="0" fontId="54" fillId="0" borderId="8" applyNumberFormat="0" applyFill="0" applyAlignment="0" applyProtection="0"/>
    <xf numFmtId="0" fontId="0" fillId="0" borderId="0">
      <alignment/>
      <protection/>
    </xf>
    <xf numFmtId="0" fontId="45" fillId="0" borderId="9" applyNumberFormat="0" applyFill="0" applyAlignment="0" applyProtection="0"/>
    <xf numFmtId="0" fontId="50" fillId="12" borderId="0" applyNumberFormat="0" applyBorder="0" applyAlignment="0" applyProtection="0"/>
    <xf numFmtId="0" fontId="0" fillId="0" borderId="0">
      <alignment/>
      <protection/>
    </xf>
    <xf numFmtId="0" fontId="48" fillId="4" borderId="0" applyNumberFormat="0" applyBorder="0" applyAlignment="0" applyProtection="0"/>
    <xf numFmtId="0" fontId="25" fillId="13" borderId="0" applyNumberFormat="0" applyBorder="0" applyAlignment="0" applyProtection="0"/>
    <xf numFmtId="0" fontId="42" fillId="7"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25" fillId="9" borderId="0" applyNumberFormat="0" applyBorder="0" applyAlignment="0" applyProtection="0"/>
    <xf numFmtId="0" fontId="25" fillId="8" borderId="0" applyNumberFormat="0" applyBorder="0" applyAlignment="0" applyProtection="0"/>
    <xf numFmtId="0" fontId="42" fillId="7" borderId="0" applyNumberFormat="0" applyBorder="0" applyAlignment="0" applyProtection="0"/>
    <xf numFmtId="0" fontId="25" fillId="16" borderId="0" applyNumberFormat="0" applyBorder="0" applyAlignment="0" applyProtection="0"/>
    <xf numFmtId="0" fontId="42" fillId="7" borderId="0" applyNumberFormat="0" applyBorder="0" applyAlignment="0" applyProtection="0"/>
    <xf numFmtId="0" fontId="42" fillId="17" borderId="0" applyNumberFormat="0" applyBorder="0" applyAlignment="0" applyProtection="0"/>
    <xf numFmtId="0" fontId="25" fillId="3" borderId="0" applyNumberFormat="0" applyBorder="0" applyAlignment="0" applyProtection="0"/>
    <xf numFmtId="0" fontId="42" fillId="3" borderId="0" applyNumberFormat="0" applyBorder="0" applyAlignment="0" applyProtection="0"/>
    <xf numFmtId="0" fontId="19" fillId="0" borderId="0" applyBorder="0">
      <alignment/>
      <protection/>
    </xf>
    <xf numFmtId="0" fontId="6" fillId="0" borderId="0">
      <alignment/>
      <protection/>
    </xf>
    <xf numFmtId="0" fontId="19" fillId="0" borderId="0" applyBorder="0">
      <alignment/>
      <protection/>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pplyBorder="0">
      <alignment/>
      <protection/>
    </xf>
    <xf numFmtId="44" fontId="0" fillId="0" borderId="0" applyFont="0" applyFill="0" applyBorder="0" applyAlignment="0" applyProtection="0"/>
  </cellStyleXfs>
  <cellXfs count="339">
    <xf numFmtId="0" fontId="0" fillId="0" borderId="0" xfId="0" applyAlignment="1">
      <alignment/>
    </xf>
    <xf numFmtId="0" fontId="0" fillId="0" borderId="0" xfId="0" applyAlignment="1">
      <alignment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0" xfId="70" applyFont="1" applyFill="1" applyAlignment="1" applyProtection="1">
      <alignment vertical="center" wrapText="1"/>
      <protection/>
    </xf>
    <xf numFmtId="0" fontId="4" fillId="0" borderId="0" xfId="70" applyFont="1" applyFill="1" applyAlignment="1" applyProtection="1">
      <alignment vertical="center" wrapText="1"/>
      <protection/>
    </xf>
    <xf numFmtId="0" fontId="5" fillId="0" borderId="0" xfId="70" applyFont="1" applyFill="1" applyAlignment="1" applyProtection="1">
      <alignment horizontal="center" wrapText="1"/>
      <protection/>
    </xf>
    <xf numFmtId="0" fontId="3" fillId="0" borderId="0" xfId="70" applyFont="1" applyFill="1" applyAlignment="1" applyProtection="1">
      <alignment horizontal="right" wrapText="1"/>
      <protection/>
    </xf>
    <xf numFmtId="0" fontId="3" fillId="0" borderId="10" xfId="70" applyFont="1" applyFill="1" applyBorder="1" applyAlignment="1" applyProtection="1">
      <alignment horizontal="center" vertical="center" wrapText="1"/>
      <protection/>
    </xf>
    <xf numFmtId="0" fontId="3" fillId="0" borderId="11" xfId="70" applyFont="1" applyFill="1" applyBorder="1" applyAlignment="1" applyProtection="1">
      <alignment horizontal="center" vertical="center" wrapText="1"/>
      <protection/>
    </xf>
    <xf numFmtId="0" fontId="3" fillId="0" borderId="12" xfId="70" applyFont="1" applyFill="1" applyBorder="1" applyAlignment="1" applyProtection="1">
      <alignment horizontal="center" vertical="center" wrapText="1"/>
      <protection/>
    </xf>
    <xf numFmtId="0" fontId="3" fillId="0" borderId="10" xfId="70" applyFont="1" applyFill="1" applyBorder="1" applyAlignment="1" applyProtection="1">
      <alignment vertical="center" wrapText="1"/>
      <protection/>
    </xf>
    <xf numFmtId="176" fontId="4" fillId="0" borderId="10" xfId="70" applyNumberFormat="1" applyFont="1" applyFill="1" applyBorder="1" applyAlignment="1" applyProtection="1">
      <alignment horizontal="right" vertical="center" wrapText="1"/>
      <protection/>
    </xf>
    <xf numFmtId="0" fontId="4" fillId="0" borderId="10" xfId="70" applyFont="1" applyFill="1" applyBorder="1" applyAlignment="1" applyProtection="1">
      <alignment vertical="center" wrapText="1"/>
      <protection/>
    </xf>
    <xf numFmtId="177" fontId="0" fillId="0" borderId="13" xfId="45" applyNumberFormat="1" applyFont="1" applyFill="1" applyBorder="1" applyAlignment="1">
      <alignment horizontal="right" vertical="center"/>
      <protection/>
    </xf>
    <xf numFmtId="176" fontId="0" fillId="0" borderId="14" xfId="0" applyNumberFormat="1" applyFont="1" applyFill="1" applyBorder="1" applyAlignment="1">
      <alignment horizontal="right" vertical="center"/>
    </xf>
    <xf numFmtId="178" fontId="4" fillId="0" borderId="10" xfId="70" applyNumberFormat="1" applyFont="1" applyFill="1" applyBorder="1" applyAlignment="1" applyProtection="1">
      <alignment vertical="center" wrapText="1"/>
      <protection locked="0"/>
    </xf>
    <xf numFmtId="179" fontId="4" fillId="0" borderId="10" xfId="70" applyNumberFormat="1" applyFont="1" applyFill="1" applyBorder="1" applyAlignment="1" applyProtection="1">
      <alignment vertical="center" wrapText="1"/>
      <protection/>
    </xf>
    <xf numFmtId="178" fontId="3" fillId="0" borderId="10" xfId="70" applyNumberFormat="1" applyFont="1" applyFill="1" applyBorder="1" applyAlignment="1" applyProtection="1">
      <alignment vertical="center" wrapText="1"/>
      <protection locked="0"/>
    </xf>
    <xf numFmtId="176" fontId="3" fillId="0" borderId="10" xfId="70" applyNumberFormat="1" applyFont="1" applyFill="1" applyBorder="1" applyAlignment="1" applyProtection="1">
      <alignment horizontal="right" vertical="center" wrapText="1"/>
      <protection/>
    </xf>
    <xf numFmtId="0" fontId="3" fillId="0" borderId="12" xfId="70" applyFont="1" applyFill="1" applyBorder="1" applyAlignment="1" applyProtection="1">
      <alignment vertical="center" wrapText="1"/>
      <protection/>
    </xf>
    <xf numFmtId="0" fontId="0" fillId="0" borderId="10" xfId="0" applyFont="1" applyFill="1" applyBorder="1" applyAlignment="1">
      <alignment vertical="center"/>
    </xf>
    <xf numFmtId="0" fontId="0" fillId="0" borderId="10" xfId="0" applyFont="1" applyFill="1" applyBorder="1" applyAlignment="1">
      <alignment vertical="center"/>
    </xf>
    <xf numFmtId="3" fontId="6" fillId="0" borderId="10" xfId="0" applyNumberFormat="1" applyFont="1" applyFill="1" applyBorder="1" applyAlignment="1" applyProtection="1">
      <alignment vertical="center"/>
      <protection/>
    </xf>
    <xf numFmtId="179" fontId="4" fillId="0" borderId="10" xfId="70" applyNumberFormat="1" applyFont="1" applyFill="1" applyBorder="1" applyAlignment="1" applyProtection="1">
      <alignment horizontal="center" vertical="center" wrapText="1"/>
      <protection/>
    </xf>
    <xf numFmtId="0" fontId="4" fillId="0" borderId="10" xfId="70" applyFont="1" applyFill="1" applyBorder="1" applyAlignment="1" applyProtection="1">
      <alignment horizontal="center" vertical="center" wrapText="1"/>
      <protection/>
    </xf>
    <xf numFmtId="179" fontId="3" fillId="0" borderId="10" xfId="70" applyNumberFormat="1" applyFont="1" applyFill="1" applyBorder="1" applyAlignment="1" applyProtection="1">
      <alignment vertical="center" wrapText="1"/>
      <protection/>
    </xf>
    <xf numFmtId="178" fontId="3" fillId="0" borderId="10" xfId="70" applyNumberFormat="1" applyFont="1" applyFill="1" applyBorder="1" applyAlignment="1" applyProtection="1">
      <alignment horizontal="center" vertical="center" wrapText="1"/>
      <protection locked="0"/>
    </xf>
    <xf numFmtId="0" fontId="7" fillId="0" borderId="10" xfId="70" applyFont="1" applyFill="1" applyBorder="1" applyAlignment="1" applyProtection="1">
      <alignment vertical="center" wrapText="1"/>
      <protection/>
    </xf>
    <xf numFmtId="0" fontId="3" fillId="0" borderId="0" xfId="70" applyFont="1" applyFill="1" applyAlignment="1" applyProtection="1">
      <alignment horizontal="right" vertical="top" wrapText="1"/>
      <protection/>
    </xf>
    <xf numFmtId="0" fontId="0" fillId="0" borderId="0" xfId="0" applyFont="1" applyFill="1" applyAlignment="1">
      <alignment/>
    </xf>
    <xf numFmtId="0" fontId="8" fillId="0" borderId="0" xfId="71" applyFont="1" applyFill="1" applyAlignment="1">
      <alignment horizontal="center"/>
      <protection/>
    </xf>
    <xf numFmtId="0" fontId="6" fillId="0" borderId="0" xfId="71" applyFont="1" applyFill="1">
      <alignment/>
      <protection/>
    </xf>
    <xf numFmtId="0" fontId="6" fillId="0" borderId="0" xfId="71" applyFont="1" applyFill="1" applyAlignment="1">
      <alignment horizontal="right"/>
      <protection/>
    </xf>
    <xf numFmtId="0" fontId="0" fillId="0" borderId="0" xfId="71" applyFont="1" applyFill="1">
      <alignment/>
      <protection/>
    </xf>
    <xf numFmtId="0" fontId="9" fillId="0" borderId="10" xfId="71" applyFont="1" applyFill="1" applyBorder="1" applyAlignment="1">
      <alignment horizontal="center" vertical="center"/>
      <protection/>
    </xf>
    <xf numFmtId="0" fontId="9" fillId="0" borderId="10" xfId="71" applyFont="1" applyFill="1" applyBorder="1" applyAlignment="1">
      <alignment horizontal="center" vertical="center" wrapText="1"/>
      <protection/>
    </xf>
    <xf numFmtId="0" fontId="6" fillId="0" borderId="10" xfId="71" applyFont="1" applyFill="1" applyBorder="1" applyAlignment="1">
      <alignment vertical="center"/>
      <protection/>
    </xf>
    <xf numFmtId="176" fontId="0" fillId="0" borderId="10" xfId="71" applyNumberFormat="1" applyFont="1" applyFill="1" applyBorder="1" applyAlignment="1">
      <alignment vertical="center"/>
      <protection/>
    </xf>
    <xf numFmtId="176" fontId="6" fillId="0" borderId="10" xfId="71" applyNumberFormat="1" applyFont="1" applyFill="1" applyBorder="1" applyAlignment="1">
      <alignment vertical="center"/>
      <protection/>
    </xf>
    <xf numFmtId="0" fontId="0" fillId="0" borderId="10" xfId="71" applyFont="1" applyFill="1" applyBorder="1" applyAlignment="1">
      <alignment vertical="center"/>
      <protection/>
    </xf>
    <xf numFmtId="176" fontId="10" fillId="0" borderId="10" xfId="0" applyNumberFormat="1" applyFont="1" applyFill="1" applyBorder="1" applyAlignment="1">
      <alignment vertical="center"/>
    </xf>
    <xf numFmtId="180" fontId="0" fillId="0" borderId="10" xfId="71" applyNumberFormat="1" applyFont="1" applyFill="1" applyBorder="1" applyAlignment="1">
      <alignment vertical="center"/>
      <protection/>
    </xf>
    <xf numFmtId="176" fontId="10" fillId="0" borderId="10" xfId="0" applyNumberFormat="1" applyFont="1" applyFill="1" applyBorder="1" applyAlignment="1">
      <alignment vertical="center" wrapText="1"/>
    </xf>
    <xf numFmtId="176" fontId="9" fillId="0" borderId="10" xfId="71" applyNumberFormat="1" applyFont="1" applyFill="1" applyBorder="1" applyAlignment="1">
      <alignment horizontal="right" vertical="center"/>
      <protection/>
    </xf>
    <xf numFmtId="0" fontId="6" fillId="0" borderId="10" xfId="71" applyFont="1" applyFill="1" applyBorder="1" applyAlignment="1">
      <alignment horizontal="center" vertical="center"/>
      <protection/>
    </xf>
    <xf numFmtId="176" fontId="9" fillId="0" borderId="10" xfId="71" applyNumberFormat="1" applyFont="1" applyFill="1" applyBorder="1" applyAlignment="1">
      <alignment vertical="center"/>
      <protection/>
    </xf>
    <xf numFmtId="181" fontId="6" fillId="0" borderId="10" xfId="71" applyNumberFormat="1" applyFont="1" applyFill="1" applyBorder="1" applyAlignment="1">
      <alignment vertical="center"/>
      <protection/>
    </xf>
    <xf numFmtId="179" fontId="0" fillId="0" borderId="0" xfId="0" applyNumberFormat="1" applyFont="1" applyFill="1" applyAlignment="1">
      <alignment/>
    </xf>
    <xf numFmtId="0" fontId="8"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right"/>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6" fillId="0" borderId="10" xfId="0" applyFont="1" applyFill="1" applyBorder="1" applyAlignment="1">
      <alignment vertical="center"/>
    </xf>
    <xf numFmtId="181" fontId="0" fillId="0" borderId="10" xfId="0" applyNumberFormat="1" applyFont="1" applyFill="1" applyBorder="1" applyAlignment="1">
      <alignment vertical="center"/>
    </xf>
    <xf numFmtId="176" fontId="9" fillId="0" borderId="10" xfId="0" applyNumberFormat="1" applyFont="1" applyFill="1" applyBorder="1" applyAlignment="1">
      <alignment vertical="center"/>
    </xf>
    <xf numFmtId="181" fontId="9" fillId="0" borderId="10" xfId="0" applyNumberFormat="1" applyFont="1" applyFill="1" applyBorder="1" applyAlignment="1">
      <alignment vertical="center"/>
    </xf>
    <xf numFmtId="0" fontId="6" fillId="0" borderId="0" xfId="0" applyFont="1" applyFill="1" applyBorder="1" applyAlignment="1">
      <alignment wrapText="1"/>
    </xf>
    <xf numFmtId="0" fontId="11" fillId="0" borderId="0" xfId="0" applyFont="1" applyFill="1" applyAlignment="1">
      <alignment/>
    </xf>
    <xf numFmtId="0" fontId="12" fillId="0" borderId="0" xfId="0" applyFont="1" applyFill="1" applyAlignment="1">
      <alignment horizontal="right"/>
    </xf>
    <xf numFmtId="0" fontId="9" fillId="0" borderId="10" xfId="0" applyFont="1" applyFill="1" applyBorder="1" applyAlignment="1">
      <alignment horizontal="justify" vertical="center" wrapText="1"/>
    </xf>
    <xf numFmtId="176" fontId="6"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14" fillId="0" borderId="10" xfId="0" applyNumberFormat="1" applyFont="1" applyFill="1" applyBorder="1" applyAlignment="1">
      <alignment horizontal="center"/>
    </xf>
    <xf numFmtId="0" fontId="13" fillId="0" borderId="0" xfId="0" applyFont="1" applyFill="1" applyAlignment="1">
      <alignment/>
    </xf>
    <xf numFmtId="0" fontId="0" fillId="0" borderId="0" xfId="0" applyFont="1" applyFill="1" applyAlignment="1">
      <alignment/>
    </xf>
    <xf numFmtId="0" fontId="14" fillId="0" borderId="0" xfId="0" applyFont="1" applyFill="1" applyAlignment="1">
      <alignment/>
    </xf>
    <xf numFmtId="0" fontId="6" fillId="0" borderId="0" xfId="0" applyFont="1" applyFill="1" applyAlignment="1">
      <alignment/>
    </xf>
    <xf numFmtId="0" fontId="14" fillId="0" borderId="0" xfId="0" applyFont="1" applyFill="1" applyAlignment="1">
      <alignment horizontal="right"/>
    </xf>
    <xf numFmtId="181" fontId="6"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181" fontId="9" fillId="0" borderId="10" xfId="0" applyNumberFormat="1" applyFont="1" applyFill="1" applyBorder="1" applyAlignment="1">
      <alignment horizontal="center" vertical="center" wrapText="1"/>
    </xf>
    <xf numFmtId="0" fontId="9" fillId="0" borderId="10" xfId="0" applyFont="1" applyFill="1" applyBorder="1" applyAlignment="1">
      <alignment vertical="center" wrapText="1"/>
    </xf>
    <xf numFmtId="176"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15" fillId="0" borderId="0" xfId="0" applyFont="1" applyFill="1" applyAlignment="1">
      <alignment/>
    </xf>
    <xf numFmtId="0" fontId="16" fillId="0" borderId="0" xfId="0" applyFont="1" applyFill="1" applyAlignment="1">
      <alignment/>
    </xf>
    <xf numFmtId="0" fontId="17" fillId="0" borderId="0" xfId="0" applyFont="1" applyFill="1" applyAlignment="1">
      <alignment/>
    </xf>
    <xf numFmtId="0" fontId="11" fillId="0" borderId="0" xfId="0" applyFont="1" applyFill="1" applyAlignment="1">
      <alignment/>
    </xf>
    <xf numFmtId="176" fontId="17" fillId="0" borderId="10" xfId="0" applyNumberFormat="1" applyFont="1" applyFill="1" applyBorder="1" applyAlignment="1">
      <alignment horizontal="center" vertical="center"/>
    </xf>
    <xf numFmtId="178" fontId="0" fillId="0" borderId="0" xfId="0" applyNumberFormat="1" applyFont="1" applyFill="1" applyAlignment="1">
      <alignment/>
    </xf>
    <xf numFmtId="178" fontId="11" fillId="0" borderId="0" xfId="0" applyNumberFormat="1" applyFont="1" applyFill="1" applyAlignment="1">
      <alignment/>
    </xf>
    <xf numFmtId="178" fontId="9"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right" vertical="center" wrapText="1"/>
    </xf>
    <xf numFmtId="181" fontId="6" fillId="0" borderId="10" xfId="0" applyNumberFormat="1" applyFont="1" applyFill="1" applyBorder="1" applyAlignment="1">
      <alignment horizontal="right" vertical="center" wrapText="1"/>
    </xf>
    <xf numFmtId="0" fontId="15" fillId="0" borderId="0" xfId="0" applyFont="1" applyFill="1" applyAlignment="1">
      <alignment/>
    </xf>
    <xf numFmtId="0" fontId="18" fillId="0" borderId="0" xfId="0" applyFont="1" applyFill="1" applyAlignment="1">
      <alignment horizontal="center"/>
    </xf>
    <xf numFmtId="0" fontId="6" fillId="0" borderId="10" xfId="0" applyFont="1" applyFill="1" applyBorder="1" applyAlignment="1">
      <alignment horizontal="center" vertical="center"/>
    </xf>
    <xf numFmtId="0" fontId="6" fillId="0" borderId="10" xfId="0" applyFont="1" applyFill="1" applyBorder="1" applyAlignment="1">
      <alignment/>
    </xf>
    <xf numFmtId="0" fontId="9" fillId="0" borderId="10" xfId="0" applyFont="1" applyFill="1" applyBorder="1" applyAlignment="1">
      <alignment/>
    </xf>
    <xf numFmtId="0" fontId="6" fillId="0" borderId="0" xfId="67" applyFont="1" applyFill="1">
      <alignment/>
      <protection/>
    </xf>
    <xf numFmtId="49" fontId="18" fillId="0" borderId="0" xfId="67" applyNumberFormat="1" applyFont="1" applyFill="1" applyAlignment="1">
      <alignment horizontal="center" vertical="center"/>
      <protection/>
    </xf>
    <xf numFmtId="0" fontId="6" fillId="0" borderId="0" xfId="67" applyFont="1" applyFill="1" applyAlignment="1">
      <alignment horizontal="right"/>
      <protection/>
    </xf>
    <xf numFmtId="49" fontId="15" fillId="0" borderId="15" xfId="67" applyNumberFormat="1" applyFont="1" applyFill="1" applyBorder="1" applyAlignment="1">
      <alignment horizontal="center" vertical="center"/>
      <protection/>
    </xf>
    <xf numFmtId="49" fontId="15" fillId="0" borderId="10" xfId="67" applyNumberFormat="1" applyFont="1" applyFill="1" applyBorder="1" applyAlignment="1">
      <alignment horizontal="center" vertical="center" wrapText="1"/>
      <protection/>
    </xf>
    <xf numFmtId="49" fontId="6" fillId="0" borderId="10" xfId="67" applyNumberFormat="1" applyFont="1" applyFill="1" applyBorder="1" applyAlignment="1" applyProtection="1">
      <alignment horizontal="left" vertical="center"/>
      <protection/>
    </xf>
    <xf numFmtId="176" fontId="6" fillId="0" borderId="10" xfId="67" applyNumberFormat="1" applyFont="1" applyFill="1" applyBorder="1" applyAlignment="1">
      <alignment horizontal="right" vertical="center"/>
      <protection/>
    </xf>
    <xf numFmtId="176" fontId="6" fillId="0" borderId="10" xfId="67" applyNumberFormat="1" applyFont="1" applyFill="1" applyBorder="1" applyAlignment="1">
      <alignment vertical="center"/>
      <protection/>
    </xf>
    <xf numFmtId="49" fontId="6" fillId="0" borderId="13" xfId="67" applyNumberFormat="1" applyFont="1" applyFill="1" applyBorder="1" applyAlignment="1" applyProtection="1">
      <alignment horizontal="left" vertical="center"/>
      <protection/>
    </xf>
    <xf numFmtId="176" fontId="6" fillId="0" borderId="10" xfId="67" applyNumberFormat="1" applyFont="1" applyFill="1" applyBorder="1" applyAlignment="1" applyProtection="1">
      <alignment horizontal="right" vertical="center"/>
      <protection/>
    </xf>
    <xf numFmtId="49" fontId="9" fillId="0" borderId="10" xfId="67" applyNumberFormat="1" applyFont="1" applyFill="1" applyBorder="1" applyAlignment="1" applyProtection="1">
      <alignment horizontal="center" vertical="center"/>
      <protection/>
    </xf>
    <xf numFmtId="176" fontId="9" fillId="0" borderId="10" xfId="67" applyNumberFormat="1" applyFont="1" applyFill="1" applyBorder="1" applyAlignment="1" applyProtection="1">
      <alignment horizontal="right" vertical="center"/>
      <protection/>
    </xf>
    <xf numFmtId="0" fontId="6" fillId="0" borderId="0" xfId="0" applyFont="1" applyFill="1" applyAlignment="1">
      <alignment vertical="center"/>
    </xf>
    <xf numFmtId="182" fontId="6" fillId="0" borderId="0" xfId="67" applyNumberFormat="1" applyFont="1" applyFill="1">
      <alignment/>
      <protection/>
    </xf>
    <xf numFmtId="0" fontId="0" fillId="0" borderId="16" xfId="0" applyFont="1" applyFill="1" applyBorder="1" applyAlignment="1">
      <alignment horizontal="left"/>
    </xf>
    <xf numFmtId="0" fontId="6" fillId="0" borderId="10" xfId="0" applyFont="1" applyFill="1" applyBorder="1" applyAlignment="1">
      <alignment horizontal="center" vertical="center" wrapText="1"/>
    </xf>
    <xf numFmtId="0" fontId="9" fillId="0" borderId="10" xfId="0" applyFont="1" applyFill="1" applyBorder="1" applyAlignment="1">
      <alignment vertical="center"/>
    </xf>
    <xf numFmtId="49" fontId="15" fillId="0" borderId="10" xfId="67" applyNumberFormat="1" applyFont="1" applyFill="1" applyBorder="1" applyAlignment="1">
      <alignment horizontal="center" vertical="center"/>
      <protection/>
    </xf>
    <xf numFmtId="0" fontId="17" fillId="0" borderId="0" xfId="0" applyFont="1" applyFill="1" applyAlignment="1">
      <alignment vertical="center"/>
    </xf>
    <xf numFmtId="0" fontId="11" fillId="0" borderId="0" xfId="0" applyFont="1" applyFill="1" applyAlignment="1">
      <alignment vertical="center"/>
    </xf>
    <xf numFmtId="0" fontId="16" fillId="0" borderId="0" xfId="0" applyFont="1" applyFill="1" applyAlignment="1">
      <alignment vertical="center"/>
    </xf>
    <xf numFmtId="0" fontId="6" fillId="0" borderId="0" xfId="0" applyFont="1" applyFill="1" applyAlignment="1">
      <alignment horizontal="right" vertical="center"/>
    </xf>
    <xf numFmtId="0" fontId="9" fillId="0" borderId="10" xfId="41" applyFont="1" applyFill="1" applyBorder="1" applyAlignment="1" applyProtection="1">
      <alignment horizontal="center" vertical="center" wrapText="1"/>
      <protection locked="0"/>
    </xf>
    <xf numFmtId="176" fontId="6" fillId="0" borderId="10" xfId="0" applyNumberFormat="1" applyFont="1" applyFill="1" applyBorder="1" applyAlignment="1">
      <alignment vertical="center"/>
    </xf>
    <xf numFmtId="181" fontId="6" fillId="0" borderId="10" xfId="0" applyNumberFormat="1" applyFont="1" applyFill="1" applyBorder="1" applyAlignment="1">
      <alignment vertical="center"/>
    </xf>
    <xf numFmtId="181" fontId="11" fillId="0" borderId="0" xfId="0" applyNumberFormat="1" applyFont="1" applyFill="1" applyAlignment="1">
      <alignment vertical="center"/>
    </xf>
    <xf numFmtId="3" fontId="9" fillId="0" borderId="10" xfId="0" applyNumberFormat="1" applyFont="1" applyFill="1" applyBorder="1" applyAlignment="1" applyProtection="1">
      <alignment horizontal="center" vertical="center"/>
      <protection/>
    </xf>
    <xf numFmtId="0" fontId="6" fillId="0" borderId="16" xfId="67" applyFont="1" applyFill="1" applyBorder="1" applyAlignment="1">
      <alignment horizontal="right"/>
      <protection/>
    </xf>
    <xf numFmtId="49" fontId="9" fillId="0" borderId="15" xfId="67" applyNumberFormat="1" applyFont="1" applyFill="1" applyBorder="1" applyAlignment="1">
      <alignment horizontal="center" vertical="center"/>
      <protection/>
    </xf>
    <xf numFmtId="49" fontId="9" fillId="0" borderId="10" xfId="67" applyNumberFormat="1" applyFont="1" applyFill="1" applyBorder="1" applyAlignment="1">
      <alignment horizontal="center" vertical="center" wrapText="1"/>
      <protection/>
    </xf>
    <xf numFmtId="176" fontId="9" fillId="0" borderId="10" xfId="67" applyNumberFormat="1" applyFont="1" applyFill="1" applyBorder="1" applyAlignment="1">
      <alignment horizontal="center" vertical="center" wrapText="1"/>
      <protection/>
    </xf>
    <xf numFmtId="180" fontId="6" fillId="0" borderId="10" xfId="67" applyNumberFormat="1" applyFont="1" applyFill="1" applyBorder="1" applyAlignment="1">
      <alignment horizontal="right" vertical="center"/>
      <protection/>
    </xf>
    <xf numFmtId="49" fontId="6" fillId="0" borderId="15" xfId="67" applyNumberFormat="1" applyFont="1" applyFill="1" applyBorder="1" applyAlignment="1" applyProtection="1">
      <alignment horizontal="left" vertical="center"/>
      <protection/>
    </xf>
    <xf numFmtId="176" fontId="6" fillId="0" borderId="10" xfId="67" applyNumberFormat="1" applyFont="1" applyFill="1" applyBorder="1" applyAlignment="1" applyProtection="1">
      <alignment horizontal="left" vertical="center"/>
      <protection/>
    </xf>
    <xf numFmtId="49" fontId="9" fillId="0" borderId="13" xfId="67" applyNumberFormat="1" applyFont="1" applyFill="1" applyBorder="1" applyAlignment="1" applyProtection="1">
      <alignment horizontal="left" vertical="center"/>
      <protection/>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9" xfId="41" applyFont="1" applyFill="1" applyBorder="1" applyAlignment="1" applyProtection="1">
      <alignment horizontal="center" vertical="center" wrapText="1"/>
      <protection locked="0"/>
    </xf>
    <xf numFmtId="3" fontId="6" fillId="0" borderId="20" xfId="0" applyNumberFormat="1" applyFont="1" applyFill="1" applyBorder="1" applyAlignment="1" applyProtection="1">
      <alignment vertical="center"/>
      <protection/>
    </xf>
    <xf numFmtId="181" fontId="6" fillId="0" borderId="21" xfId="0" applyNumberFormat="1" applyFont="1" applyFill="1" applyBorder="1" applyAlignment="1">
      <alignment vertical="center"/>
    </xf>
    <xf numFmtId="3" fontId="6" fillId="0" borderId="22" xfId="0" applyNumberFormat="1" applyFont="1" applyFill="1" applyBorder="1" applyAlignment="1" applyProtection="1">
      <alignment horizontal="center" vertical="center"/>
      <protection/>
    </xf>
    <xf numFmtId="176" fontId="6" fillId="0" borderId="11" xfId="0" applyNumberFormat="1" applyFont="1" applyFill="1" applyBorder="1" applyAlignment="1">
      <alignment vertical="center"/>
    </xf>
    <xf numFmtId="181" fontId="6" fillId="0" borderId="23" xfId="0" applyNumberFormat="1" applyFont="1" applyFill="1" applyBorder="1" applyAlignment="1">
      <alignment vertical="center"/>
    </xf>
    <xf numFmtId="3" fontId="9" fillId="0" borderId="24" xfId="0" applyNumberFormat="1" applyFont="1" applyFill="1" applyBorder="1" applyAlignment="1" applyProtection="1">
      <alignment horizontal="center" vertical="center"/>
      <protection/>
    </xf>
    <xf numFmtId="176" fontId="9" fillId="0" borderId="25" xfId="0" applyNumberFormat="1" applyFont="1" applyFill="1" applyBorder="1" applyAlignment="1">
      <alignment vertical="center"/>
    </xf>
    <xf numFmtId="181" fontId="6" fillId="0" borderId="26" xfId="0" applyNumberFormat="1" applyFont="1" applyFill="1" applyBorder="1" applyAlignment="1">
      <alignment vertical="center"/>
    </xf>
    <xf numFmtId="0" fontId="8" fillId="0" borderId="0" xfId="66" applyFont="1" applyFill="1" applyAlignment="1" applyProtection="1">
      <alignment horizontal="center"/>
      <protection/>
    </xf>
    <xf numFmtId="0" fontId="14" fillId="0" borderId="0" xfId="66" applyFont="1" applyFill="1">
      <alignment/>
      <protection/>
    </xf>
    <xf numFmtId="0" fontId="19" fillId="0" borderId="0" xfId="66" applyFont="1" applyFill="1">
      <alignment/>
      <protection/>
    </xf>
    <xf numFmtId="0" fontId="6" fillId="0" borderId="0" xfId="66" applyFont="1" applyFill="1" applyAlignment="1">
      <alignment horizontal="right"/>
      <protection/>
    </xf>
    <xf numFmtId="0" fontId="9" fillId="0" borderId="11" xfId="66" applyFont="1" applyFill="1" applyBorder="1" applyAlignment="1" applyProtection="1">
      <alignment horizontal="center" vertical="center"/>
      <protection locked="0"/>
    </xf>
    <xf numFmtId="0" fontId="9" fillId="0" borderId="11" xfId="66" applyFont="1" applyFill="1" applyBorder="1" applyAlignment="1" applyProtection="1">
      <alignment horizontal="center" vertical="center" wrapText="1"/>
      <protection locked="0"/>
    </xf>
    <xf numFmtId="0" fontId="9" fillId="0" borderId="10" xfId="66" applyFont="1" applyFill="1" applyBorder="1" applyAlignment="1" applyProtection="1">
      <alignment horizontal="center" vertical="center"/>
      <protection locked="0"/>
    </xf>
    <xf numFmtId="176" fontId="6" fillId="0" borderId="10" xfId="0" applyNumberFormat="1" applyFont="1" applyFill="1" applyBorder="1" applyAlignment="1">
      <alignment horizontal="right" vertical="center"/>
    </xf>
    <xf numFmtId="176" fontId="9" fillId="0" borderId="10" xfId="0" applyNumberFormat="1" applyFont="1" applyFill="1" applyBorder="1" applyAlignment="1">
      <alignment horizontal="right" vertical="center"/>
    </xf>
    <xf numFmtId="0" fontId="6" fillId="0" borderId="10" xfId="66"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vertical="center"/>
    </xf>
    <xf numFmtId="0" fontId="13" fillId="0" borderId="0" xfId="0" applyFont="1" applyFill="1" applyAlignment="1">
      <alignment vertical="center"/>
    </xf>
    <xf numFmtId="0" fontId="8" fillId="0" borderId="0" xfId="0" applyFont="1" applyFill="1" applyAlignment="1">
      <alignment horizontal="center" vertical="center"/>
    </xf>
    <xf numFmtId="0" fontId="13" fillId="0" borderId="0" xfId="0" applyFont="1" applyFill="1" applyAlignment="1">
      <alignment horizontal="center"/>
    </xf>
    <xf numFmtId="0" fontId="6" fillId="0" borderId="0" xfId="0" applyFont="1" applyFill="1" applyBorder="1" applyAlignment="1">
      <alignment horizontal="right"/>
    </xf>
    <xf numFmtId="0" fontId="9" fillId="0" borderId="11" xfId="0" applyFont="1" applyFill="1" applyBorder="1" applyAlignment="1">
      <alignment horizontal="center" vertical="center" wrapText="1"/>
    </xf>
    <xf numFmtId="0" fontId="6" fillId="0" borderId="10" xfId="0" applyFont="1" applyFill="1" applyBorder="1" applyAlignment="1">
      <alignment horizontal="left" vertical="center"/>
    </xf>
    <xf numFmtId="181" fontId="6" fillId="0" borderId="10" xfId="0" applyNumberFormat="1" applyFont="1" applyFill="1" applyBorder="1" applyAlignment="1">
      <alignment horizontal="right" vertical="center"/>
    </xf>
    <xf numFmtId="176" fontId="6" fillId="0" borderId="10" xfId="68" applyNumberFormat="1" applyFont="1" applyFill="1" applyBorder="1" applyAlignment="1">
      <alignment vertical="center"/>
      <protection/>
    </xf>
    <xf numFmtId="3" fontId="13" fillId="0" borderId="10" xfId="0" applyNumberFormat="1" applyFont="1" applyFill="1" applyBorder="1" applyAlignment="1" applyProtection="1">
      <alignment horizontal="center" vertical="center"/>
      <protection/>
    </xf>
    <xf numFmtId="176" fontId="9" fillId="0" borderId="10" xfId="0" applyNumberFormat="1" applyFont="1" applyFill="1" applyBorder="1" applyAlignment="1">
      <alignment horizontal="right" vertical="center" wrapText="1"/>
    </xf>
    <xf numFmtId="0" fontId="20" fillId="0" borderId="0" xfId="0" applyFont="1" applyFill="1" applyAlignment="1">
      <alignment vertical="center"/>
    </xf>
    <xf numFmtId="3" fontId="20" fillId="0" borderId="0" xfId="0" applyNumberFormat="1" applyFont="1" applyFill="1" applyAlignment="1">
      <alignment vertical="center"/>
    </xf>
    <xf numFmtId="183" fontId="20" fillId="0" borderId="0" xfId="0" applyNumberFormat="1" applyFont="1" applyFill="1" applyAlignment="1">
      <alignment vertical="center"/>
    </xf>
    <xf numFmtId="0" fontId="20" fillId="0" borderId="0" xfId="0" applyFont="1" applyFill="1" applyAlignment="1">
      <alignment horizontal="left" wrapText="1"/>
    </xf>
    <xf numFmtId="3" fontId="20" fillId="0" borderId="0" xfId="0" applyNumberFormat="1" applyFont="1" applyFill="1" applyBorder="1" applyAlignment="1" applyProtection="1">
      <alignment vertical="center"/>
      <protection/>
    </xf>
    <xf numFmtId="0" fontId="20" fillId="0" borderId="0" xfId="0" applyFont="1" applyFill="1" applyAlignment="1">
      <alignment horizontal="left" vertical="center" wrapText="1"/>
    </xf>
    <xf numFmtId="0" fontId="6" fillId="0" borderId="0" xfId="0" applyFont="1" applyFill="1" applyAlignment="1">
      <alignment horizontal="center" vertical="center"/>
    </xf>
    <xf numFmtId="0" fontId="6" fillId="0" borderId="16" xfId="0" applyFont="1" applyFill="1" applyBorder="1" applyAlignment="1">
      <alignment horizontal="center"/>
    </xf>
    <xf numFmtId="3" fontId="9" fillId="0" borderId="10" xfId="0" applyNumberFormat="1" applyFont="1" applyFill="1" applyBorder="1" applyAlignment="1" applyProtection="1">
      <alignment vertical="center"/>
      <protection/>
    </xf>
    <xf numFmtId="3" fontId="9" fillId="0" borderId="10" xfId="68" applyNumberFormat="1" applyFont="1" applyFill="1" applyBorder="1" applyAlignment="1" applyProtection="1">
      <alignment vertical="center"/>
      <protection/>
    </xf>
    <xf numFmtId="181" fontId="9" fillId="0" borderId="10" xfId="0" applyNumberFormat="1" applyFont="1" applyFill="1" applyBorder="1" applyAlignment="1">
      <alignment horizontal="right" vertical="center"/>
    </xf>
    <xf numFmtId="0" fontId="6" fillId="0" borderId="0" xfId="0" applyFont="1" applyFill="1" applyBorder="1" applyAlignment="1">
      <alignment horizontal="right"/>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181" fontId="6" fillId="0" borderId="21" xfId="0" applyNumberFormat="1" applyFont="1" applyFill="1" applyBorder="1" applyAlignment="1">
      <alignment horizontal="right" vertical="center"/>
    </xf>
    <xf numFmtId="176" fontId="6" fillId="0" borderId="10" xfId="68" applyNumberFormat="1" applyFont="1" applyFill="1" applyBorder="1" applyAlignment="1">
      <alignment horizontal="right" vertical="center"/>
      <protection/>
    </xf>
    <xf numFmtId="0" fontId="13" fillId="0" borderId="24" xfId="0" applyFont="1" applyFill="1" applyBorder="1" applyAlignment="1">
      <alignment horizontal="center" vertical="center" wrapText="1"/>
    </xf>
    <xf numFmtId="176" fontId="9" fillId="0" borderId="25" xfId="0" applyNumberFormat="1" applyFont="1" applyFill="1" applyBorder="1" applyAlignment="1">
      <alignment horizontal="center" vertical="center" wrapText="1"/>
    </xf>
    <xf numFmtId="181" fontId="9" fillId="0" borderId="25" xfId="0" applyNumberFormat="1" applyFont="1" applyFill="1" applyBorder="1" applyAlignment="1">
      <alignment horizontal="right" vertical="center"/>
    </xf>
    <xf numFmtId="181" fontId="9" fillId="0" borderId="26" xfId="0" applyNumberFormat="1" applyFont="1" applyFill="1" applyBorder="1" applyAlignment="1">
      <alignment horizontal="right" vertical="center"/>
    </xf>
    <xf numFmtId="0" fontId="21" fillId="0" borderId="0" xfId="0" applyFont="1" applyFill="1" applyAlignment="1">
      <alignment horizontal="center"/>
    </xf>
    <xf numFmtId="178" fontId="9" fillId="0" borderId="10" xfId="67" applyNumberFormat="1" applyFont="1" applyFill="1" applyBorder="1" applyAlignment="1">
      <alignment horizontal="left" vertical="center"/>
      <protection/>
    </xf>
    <xf numFmtId="178" fontId="6" fillId="0" borderId="10" xfId="67" applyNumberFormat="1" applyFont="1" applyFill="1" applyBorder="1" applyAlignment="1" applyProtection="1">
      <alignment horizontal="right" vertical="center"/>
      <protection/>
    </xf>
    <xf numFmtId="0" fontId="6" fillId="0" borderId="10" xfId="0" applyFont="1" applyFill="1" applyBorder="1" applyAlignment="1">
      <alignment horizontal="right" vertical="center"/>
    </xf>
    <xf numFmtId="0" fontId="0" fillId="0" borderId="10" xfId="0" applyFont="1" applyFill="1" applyBorder="1" applyAlignment="1">
      <alignment horizontal="right" vertical="center"/>
    </xf>
    <xf numFmtId="178" fontId="8" fillId="0" borderId="0" xfId="67" applyNumberFormat="1" applyFont="1" applyFill="1" applyAlignment="1">
      <alignment horizontal="center" vertical="center"/>
      <protection/>
    </xf>
    <xf numFmtId="178" fontId="0" fillId="0" borderId="16" xfId="67" applyNumberFormat="1" applyFont="1" applyFill="1" applyBorder="1" applyAlignment="1">
      <alignment horizontal="right" vertical="center"/>
      <protection/>
    </xf>
    <xf numFmtId="178" fontId="9" fillId="0" borderId="10" xfId="67" applyNumberFormat="1" applyFont="1" applyFill="1" applyBorder="1" applyAlignment="1">
      <alignment horizontal="center" vertical="center"/>
      <protection/>
    </xf>
    <xf numFmtId="178" fontId="9" fillId="0" borderId="10" xfId="67" applyNumberFormat="1" applyFont="1" applyFill="1" applyBorder="1" applyAlignment="1">
      <alignment horizontal="center" vertical="center" wrapText="1"/>
      <protection/>
    </xf>
    <xf numFmtId="176" fontId="9" fillId="0" borderId="10" xfId="67" applyNumberFormat="1" applyFont="1" applyFill="1" applyBorder="1" applyAlignment="1">
      <alignment horizontal="right" vertical="center" wrapText="1"/>
      <protection/>
    </xf>
    <xf numFmtId="178" fontId="6" fillId="0" borderId="10" xfId="67" applyNumberFormat="1" applyFont="1" applyFill="1" applyBorder="1" applyAlignment="1" applyProtection="1">
      <alignment horizontal="left" vertical="center" indent="1"/>
      <protection/>
    </xf>
    <xf numFmtId="176" fontId="6" fillId="0" borderId="10" xfId="67" applyNumberFormat="1" applyFont="1" applyFill="1" applyBorder="1" applyAlignment="1">
      <alignment horizontal="right" vertical="center" wrapText="1"/>
      <protection/>
    </xf>
    <xf numFmtId="176" fontId="6" fillId="0" borderId="10" xfId="67" applyNumberFormat="1" applyFont="1" applyFill="1" applyBorder="1" applyAlignment="1">
      <alignment horizontal="center" vertical="center" wrapText="1"/>
      <protection/>
    </xf>
    <xf numFmtId="176" fontId="9" fillId="0" borderId="10" xfId="67" applyNumberFormat="1" applyFont="1" applyFill="1" applyBorder="1" applyAlignment="1">
      <alignment horizontal="right" wrapText="1"/>
      <protection/>
    </xf>
    <xf numFmtId="178" fontId="6" fillId="0" borderId="10" xfId="67" applyNumberFormat="1" applyFont="1" applyFill="1" applyBorder="1" applyAlignment="1">
      <alignment horizontal="left" vertical="center" indent="1"/>
      <protection/>
    </xf>
    <xf numFmtId="176" fontId="6" fillId="0" borderId="10" xfId="67" applyNumberFormat="1" applyFont="1" applyFill="1" applyBorder="1" applyAlignment="1">
      <alignment horizontal="right" wrapText="1"/>
      <protection/>
    </xf>
    <xf numFmtId="0" fontId="56"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4" fillId="0" borderId="16" xfId="0" applyFont="1" applyFill="1" applyBorder="1" applyAlignment="1" applyProtection="1">
      <alignment horizontal="left" shrinkToFi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25" fillId="0" borderId="10" xfId="0" applyFont="1" applyFill="1" applyBorder="1" applyAlignment="1" applyProtection="1">
      <alignment horizontal="center" vertical="center" wrapText="1" shrinkToFit="1"/>
      <protection locked="0"/>
    </xf>
    <xf numFmtId="0" fontId="25" fillId="0" borderId="10" xfId="0" applyFont="1" applyFill="1" applyBorder="1" applyAlignment="1" applyProtection="1">
      <alignment horizontal="center" vertical="center" shrinkToFit="1"/>
      <protection locked="0"/>
    </xf>
    <xf numFmtId="0" fontId="25" fillId="18" borderId="10" xfId="0" applyFont="1" applyFill="1" applyBorder="1" applyAlignment="1" applyProtection="1">
      <alignment horizontal="center" vertical="center" wrapText="1" shrinkToFit="1"/>
      <protection locked="0"/>
    </xf>
    <xf numFmtId="38" fontId="25" fillId="18" borderId="10" xfId="0" applyNumberFormat="1" applyFont="1" applyFill="1" applyBorder="1" applyAlignment="1" applyProtection="1">
      <alignment horizontal="right" vertical="center" shrinkToFit="1"/>
      <protection locked="0"/>
    </xf>
    <xf numFmtId="0" fontId="25" fillId="19" borderId="10" xfId="0" applyFont="1" applyFill="1" applyBorder="1" applyAlignment="1" applyProtection="1">
      <alignment horizontal="left" vertical="center" shrinkToFit="1"/>
      <protection/>
    </xf>
    <xf numFmtId="0" fontId="24" fillId="19" borderId="10" xfId="0" applyFont="1" applyFill="1" applyBorder="1" applyAlignment="1" applyProtection="1">
      <alignment horizontal="left" vertical="center" shrinkToFit="1"/>
      <protection/>
    </xf>
    <xf numFmtId="38" fontId="25" fillId="19" borderId="10" xfId="0" applyNumberFormat="1" applyFont="1" applyFill="1" applyBorder="1" applyAlignment="1" applyProtection="1">
      <alignment horizontal="right" vertical="center" shrinkToFit="1"/>
      <protection/>
    </xf>
    <xf numFmtId="0" fontId="25" fillId="20" borderId="10" xfId="0" applyNumberFormat="1" applyFont="1" applyFill="1" applyBorder="1" applyAlignment="1" applyProtection="1">
      <alignment horizontal="left" vertical="center" shrinkToFit="1"/>
      <protection/>
    </xf>
    <xf numFmtId="0" fontId="25" fillId="20" borderId="10" xfId="0" applyFont="1" applyFill="1" applyBorder="1" applyAlignment="1" applyProtection="1">
      <alignment horizontal="left" vertical="center" shrinkToFit="1"/>
      <protection/>
    </xf>
    <xf numFmtId="0" fontId="26" fillId="20" borderId="10" xfId="0" applyFont="1" applyFill="1" applyBorder="1" applyAlignment="1" applyProtection="1">
      <alignment horizontal="left" vertical="center" shrinkToFit="1"/>
      <protection/>
    </xf>
    <xf numFmtId="38" fontId="25" fillId="20" borderId="10" xfId="0" applyNumberFormat="1" applyFont="1" applyFill="1" applyBorder="1" applyAlignment="1" applyProtection="1">
      <alignment horizontal="right" vertical="center" shrinkToFit="1"/>
      <protection/>
    </xf>
    <xf numFmtId="38" fontId="25" fillId="0" borderId="10" xfId="0" applyNumberFormat="1" applyFont="1" applyFill="1" applyBorder="1" applyAlignment="1" applyProtection="1">
      <alignment horizontal="right" vertical="center" shrinkToFit="1"/>
      <protection/>
    </xf>
    <xf numFmtId="0" fontId="25" fillId="0" borderId="10" xfId="0" applyFont="1" applyFill="1" applyBorder="1" applyAlignment="1" applyProtection="1">
      <alignment horizontal="left" vertical="center" shrinkToFit="1"/>
      <protection/>
    </xf>
    <xf numFmtId="0" fontId="27" fillId="0" borderId="10" xfId="0" applyFont="1" applyFill="1" applyBorder="1" applyAlignment="1" applyProtection="1">
      <alignment horizontal="left" vertical="center" shrinkToFit="1"/>
      <protection/>
    </xf>
    <xf numFmtId="38" fontId="25" fillId="12" borderId="10" xfId="0" applyNumberFormat="1" applyFont="1" applyFill="1" applyBorder="1" applyAlignment="1" applyProtection="1">
      <alignment horizontal="right" vertical="center" shrinkToFit="1"/>
      <protection/>
    </xf>
    <xf numFmtId="0" fontId="0" fillId="0" borderId="0" xfId="0" applyFont="1" applyFill="1" applyAlignment="1" applyProtection="1">
      <alignment/>
      <protection/>
    </xf>
    <xf numFmtId="0" fontId="25" fillId="0" borderId="10" xfId="0" applyFont="1" applyFill="1" applyBorder="1" applyAlignment="1" applyProtection="1">
      <alignment horizontal="center" vertical="center" shrinkToFit="1"/>
      <protection/>
    </xf>
    <xf numFmtId="0" fontId="25" fillId="20" borderId="13" xfId="0" applyFont="1" applyFill="1" applyBorder="1" applyAlignment="1" applyProtection="1">
      <alignment horizontal="left" vertical="center" shrinkToFit="1"/>
      <protection/>
    </xf>
    <xf numFmtId="0" fontId="25" fillId="20" borderId="27" xfId="0" applyFont="1" applyFill="1" applyBorder="1" applyAlignment="1" applyProtection="1">
      <alignment horizontal="left" vertical="center" shrinkToFit="1"/>
      <protection/>
    </xf>
    <xf numFmtId="0" fontId="25" fillId="20" borderId="28" xfId="0" applyFont="1" applyFill="1" applyBorder="1" applyAlignment="1" applyProtection="1">
      <alignment horizontal="left" vertical="center" shrinkToFit="1"/>
      <protection/>
    </xf>
    <xf numFmtId="0" fontId="25" fillId="0" borderId="13" xfId="0" applyFont="1" applyFill="1" applyBorder="1" applyAlignment="1" applyProtection="1">
      <alignment horizontal="left" vertical="center" shrinkToFit="1"/>
      <protection/>
    </xf>
    <xf numFmtId="0" fontId="25" fillId="0" borderId="27" xfId="0" applyFont="1" applyFill="1" applyBorder="1" applyAlignment="1" applyProtection="1">
      <alignment horizontal="left" vertical="center" shrinkToFit="1"/>
      <protection/>
    </xf>
    <xf numFmtId="0" fontId="25" fillId="0" borderId="28" xfId="0" applyFont="1" applyFill="1" applyBorder="1" applyAlignment="1" applyProtection="1">
      <alignment horizontal="left" vertical="center" shrinkToFit="1"/>
      <protection/>
    </xf>
    <xf numFmtId="0" fontId="25" fillId="0" borderId="0" xfId="0" applyFont="1" applyFill="1" applyAlignment="1" applyProtection="1">
      <alignment horizontal="right"/>
      <protection locked="0"/>
    </xf>
    <xf numFmtId="0" fontId="0" fillId="18" borderId="0" xfId="0" applyFont="1" applyFill="1" applyAlignment="1">
      <alignment/>
    </xf>
    <xf numFmtId="0" fontId="0" fillId="19" borderId="0" xfId="0" applyFont="1" applyFill="1" applyAlignment="1">
      <alignment/>
    </xf>
    <xf numFmtId="0" fontId="16" fillId="0" borderId="0" xfId="0" applyFont="1" applyFill="1" applyAlignment="1">
      <alignment/>
    </xf>
    <xf numFmtId="0" fontId="9" fillId="0" borderId="10" xfId="66" applyFont="1" applyFill="1" applyBorder="1" applyAlignment="1" applyProtection="1">
      <alignment horizontal="center" vertical="center" wrapText="1"/>
      <protection locked="0"/>
    </xf>
    <xf numFmtId="0" fontId="6" fillId="0" borderId="10" xfId="48" applyFont="1" applyFill="1" applyBorder="1" applyAlignment="1" applyProtection="1">
      <alignment vertical="center"/>
      <protection locked="0"/>
    </xf>
    <xf numFmtId="176" fontId="6" fillId="0" borderId="10" xfId="48" applyNumberFormat="1" applyFont="1" applyFill="1" applyBorder="1" applyAlignment="1" applyProtection="1">
      <alignment horizontal="right" vertical="center"/>
      <protection locked="0"/>
    </xf>
    <xf numFmtId="0" fontId="6" fillId="0" borderId="10" xfId="48" applyFont="1" applyFill="1" applyBorder="1">
      <alignment/>
      <protection/>
    </xf>
    <xf numFmtId="0" fontId="9" fillId="0" borderId="10" xfId="48" applyFont="1" applyFill="1" applyBorder="1" applyAlignment="1">
      <alignment horizontal="left" vertical="center"/>
      <protection/>
    </xf>
    <xf numFmtId="176" fontId="9" fillId="0" borderId="10" xfId="48" applyNumberFormat="1" applyFont="1" applyFill="1" applyBorder="1" applyAlignment="1" applyProtection="1">
      <alignment horizontal="right" vertical="center"/>
      <protection locked="0"/>
    </xf>
    <xf numFmtId="0" fontId="6" fillId="0" borderId="10" xfId="48" applyFont="1" applyFill="1" applyBorder="1" applyAlignment="1">
      <alignment horizontal="center" vertical="center"/>
      <protection/>
    </xf>
    <xf numFmtId="0" fontId="9" fillId="0" borderId="10" xfId="48" applyFont="1" applyFill="1" applyBorder="1" applyAlignment="1">
      <alignment horizontal="left" vertical="center"/>
      <protection/>
    </xf>
    <xf numFmtId="0" fontId="9" fillId="0" borderId="0" xfId="67" applyFont="1" applyFill="1">
      <alignment/>
      <protection/>
    </xf>
    <xf numFmtId="0" fontId="14" fillId="0" borderId="0" xfId="67" applyFont="1" applyFill="1">
      <alignment/>
      <protection/>
    </xf>
    <xf numFmtId="49" fontId="8" fillId="0" borderId="0" xfId="67" applyNumberFormat="1" applyFont="1" applyFill="1" applyAlignment="1">
      <alignment horizontal="center" vertical="center"/>
      <protection/>
    </xf>
    <xf numFmtId="49" fontId="6" fillId="0" borderId="0" xfId="67" applyNumberFormat="1" applyFont="1" applyFill="1" applyAlignment="1">
      <alignment horizontal="right" vertical="center"/>
      <protection/>
    </xf>
    <xf numFmtId="49" fontId="9" fillId="0" borderId="15" xfId="67" applyNumberFormat="1" applyFont="1" applyFill="1" applyBorder="1" applyAlignment="1">
      <alignment horizontal="center" vertical="center" wrapText="1"/>
      <protection/>
    </xf>
    <xf numFmtId="49" fontId="9" fillId="0" borderId="11" xfId="67" applyNumberFormat="1" applyFont="1" applyFill="1" applyBorder="1" applyAlignment="1">
      <alignment horizontal="center" vertical="center" wrapText="1"/>
      <protection/>
    </xf>
    <xf numFmtId="176" fontId="9" fillId="0" borderId="10" xfId="66" applyNumberFormat="1" applyFont="1" applyFill="1" applyBorder="1" applyAlignment="1">
      <alignment vertical="center"/>
      <protection/>
    </xf>
    <xf numFmtId="176" fontId="9" fillId="0" borderId="13" xfId="67" applyNumberFormat="1" applyFont="1" applyFill="1" applyBorder="1" applyAlignment="1" applyProtection="1">
      <alignment horizontal="right" vertical="center"/>
      <protection/>
    </xf>
    <xf numFmtId="176" fontId="6" fillId="0" borderId="12" xfId="0" applyNumberFormat="1" applyFont="1" applyFill="1" applyBorder="1" applyAlignment="1">
      <alignment horizontal="right" vertical="center" wrapText="1"/>
    </xf>
    <xf numFmtId="176" fontId="10" fillId="0" borderId="29" xfId="0" applyNumberFormat="1" applyFont="1" applyFill="1" applyBorder="1" applyAlignment="1">
      <alignment vertical="center"/>
    </xf>
    <xf numFmtId="176" fontId="9" fillId="0" borderId="12" xfId="0" applyNumberFormat="1" applyFont="1" applyFill="1" applyBorder="1" applyAlignment="1">
      <alignment horizontal="right" vertical="center" wrapText="1"/>
    </xf>
    <xf numFmtId="176" fontId="6" fillId="0" borderId="10" xfId="66" applyNumberFormat="1" applyFont="1" applyFill="1" applyBorder="1" applyAlignment="1">
      <alignment horizontal="right" vertical="center"/>
      <protection/>
    </xf>
    <xf numFmtId="176" fontId="6" fillId="0" borderId="10" xfId="66" applyNumberFormat="1" applyFont="1" applyFill="1" applyBorder="1" applyAlignment="1">
      <alignment vertical="center"/>
      <protection/>
    </xf>
    <xf numFmtId="176" fontId="10" fillId="0" borderId="30" xfId="0" applyNumberFormat="1" applyFont="1" applyFill="1" applyBorder="1" applyAlignment="1">
      <alignment vertical="center"/>
    </xf>
    <xf numFmtId="49" fontId="13" fillId="0" borderId="13" xfId="67" applyNumberFormat="1" applyFont="1" applyFill="1" applyBorder="1" applyAlignment="1" applyProtection="1">
      <alignment horizontal="left" vertical="center"/>
      <protection/>
    </xf>
    <xf numFmtId="176" fontId="57" fillId="0" borderId="12" xfId="0" applyNumberFormat="1" applyFont="1" applyFill="1" applyBorder="1" applyAlignment="1">
      <alignment horizontal="right" vertical="center" wrapText="1"/>
    </xf>
    <xf numFmtId="176" fontId="57" fillId="0" borderId="13" xfId="67" applyNumberFormat="1" applyFont="1" applyFill="1" applyBorder="1" applyAlignment="1" applyProtection="1">
      <alignment horizontal="right" vertical="center"/>
      <protection/>
    </xf>
    <xf numFmtId="0" fontId="9" fillId="0" borderId="13" xfId="66" applyFont="1" applyFill="1" applyBorder="1" applyAlignment="1" applyProtection="1">
      <alignment horizontal="center" vertical="center" wrapText="1"/>
      <protection locked="0"/>
    </xf>
    <xf numFmtId="0" fontId="9" fillId="0" borderId="15" xfId="66" applyFont="1" applyFill="1" applyBorder="1" applyAlignment="1" applyProtection="1">
      <alignment horizontal="center" vertical="center" wrapText="1"/>
      <protection locked="0"/>
    </xf>
    <xf numFmtId="3" fontId="10" fillId="0" borderId="10" xfId="72" applyNumberFormat="1" applyFont="1" applyFill="1" applyBorder="1" applyAlignment="1" applyProtection="1">
      <alignment horizontal="right" vertical="center"/>
      <protection/>
    </xf>
    <xf numFmtId="177" fontId="10" fillId="0" borderId="10" xfId="45" applyNumberFormat="1" applyFont="1" applyFill="1" applyBorder="1" applyAlignment="1">
      <alignment vertical="center"/>
      <protection/>
    </xf>
    <xf numFmtId="0" fontId="28" fillId="0" borderId="10" xfId="48" applyFont="1" applyFill="1" applyBorder="1" applyAlignment="1" applyProtection="1">
      <alignment vertical="center"/>
      <protection locked="0"/>
    </xf>
    <xf numFmtId="176" fontId="28" fillId="0" borderId="10" xfId="48" applyNumberFormat="1" applyFont="1" applyFill="1" applyBorder="1" applyAlignment="1" applyProtection="1">
      <alignment horizontal="right" vertical="center"/>
      <protection locked="0"/>
    </xf>
    <xf numFmtId="176" fontId="0" fillId="0" borderId="10" xfId="66" applyNumberFormat="1" applyFont="1" applyFill="1" applyBorder="1" applyAlignment="1">
      <alignment horizontal="right" vertical="center"/>
      <protection/>
    </xf>
    <xf numFmtId="0" fontId="13" fillId="0" borderId="10" xfId="66" applyFont="1" applyFill="1" applyBorder="1" applyAlignment="1" applyProtection="1">
      <alignment horizontal="center" vertical="center"/>
      <protection locked="0"/>
    </xf>
    <xf numFmtId="176" fontId="29" fillId="0" borderId="10" xfId="66" applyNumberFormat="1" applyFont="1" applyFill="1" applyBorder="1" applyAlignment="1">
      <alignment horizontal="right" vertical="center"/>
      <protection/>
    </xf>
    <xf numFmtId="0" fontId="6" fillId="0" borderId="31" xfId="0" applyFont="1" applyFill="1" applyBorder="1" applyAlignment="1">
      <alignment horizontal="center" vertical="center"/>
    </xf>
    <xf numFmtId="176" fontId="10" fillId="0" borderId="10" xfId="45" applyNumberFormat="1" applyFont="1" applyFill="1" applyBorder="1" applyAlignment="1">
      <alignment vertical="center"/>
      <protection/>
    </xf>
    <xf numFmtId="176" fontId="30" fillId="0" borderId="10" xfId="66" applyNumberFormat="1" applyFont="1" applyFill="1" applyBorder="1" applyAlignment="1" applyProtection="1">
      <alignment horizontal="right" vertical="center"/>
      <protection locked="0"/>
    </xf>
    <xf numFmtId="1" fontId="0" fillId="0" borderId="0" xfId="66" applyNumberFormat="1" applyFont="1" applyFill="1" applyAlignment="1">
      <alignment vertical="center"/>
      <protection/>
    </xf>
    <xf numFmtId="0" fontId="9" fillId="0" borderId="10" xfId="66" applyFont="1" applyFill="1" applyBorder="1" applyProtection="1">
      <alignment/>
      <protection locked="0"/>
    </xf>
    <xf numFmtId="0" fontId="6" fillId="0" borderId="10" xfId="66" applyFont="1" applyFill="1" applyBorder="1" applyProtection="1">
      <alignment/>
      <protection locked="0"/>
    </xf>
    <xf numFmtId="0" fontId="6" fillId="0" borderId="10" xfId="66" applyFont="1" applyFill="1" applyBorder="1" applyAlignment="1">
      <alignment vertical="center"/>
      <protection/>
    </xf>
    <xf numFmtId="176" fontId="9" fillId="0" borderId="10" xfId="66" applyNumberFormat="1" applyFont="1" applyFill="1" applyBorder="1" applyAlignment="1">
      <alignment horizontal="right" vertical="center"/>
      <protection/>
    </xf>
    <xf numFmtId="0" fontId="10" fillId="0" borderId="0" xfId="0" applyFont="1" applyFill="1" applyAlignment="1">
      <alignment vertical="center"/>
    </xf>
    <xf numFmtId="0" fontId="17" fillId="0" borderId="0" xfId="0" applyFont="1" applyFill="1" applyAlignment="1">
      <alignment/>
    </xf>
    <xf numFmtId="0" fontId="14" fillId="0" borderId="0" xfId="0" applyFont="1" applyFill="1" applyAlignment="1">
      <alignment horizontal="left"/>
    </xf>
    <xf numFmtId="1" fontId="11" fillId="0" borderId="0" xfId="0" applyNumberFormat="1" applyFont="1" applyFill="1" applyAlignment="1">
      <alignment/>
    </xf>
    <xf numFmtId="184" fontId="11" fillId="0" borderId="0" xfId="0" applyNumberFormat="1" applyFont="1" applyFill="1" applyAlignment="1">
      <alignment/>
    </xf>
    <xf numFmtId="0" fontId="9" fillId="0" borderId="10" xfId="66" applyFont="1" applyFill="1" applyBorder="1" applyAlignment="1">
      <alignment horizontal="center" vertical="center" wrapText="1"/>
      <protection/>
    </xf>
    <xf numFmtId="0" fontId="9" fillId="0" borderId="11" xfId="66" applyFont="1" applyFill="1" applyBorder="1" applyAlignment="1">
      <alignment horizontal="center" vertical="center" wrapText="1"/>
      <protection/>
    </xf>
    <xf numFmtId="1" fontId="6" fillId="0" borderId="10" xfId="0" applyNumberFormat="1" applyFont="1" applyFill="1" applyBorder="1" applyAlignment="1">
      <alignment vertical="center"/>
    </xf>
    <xf numFmtId="3" fontId="0" fillId="0" borderId="12" xfId="72" applyNumberFormat="1" applyFont="1" applyFill="1" applyBorder="1" applyAlignment="1" applyProtection="1">
      <alignment horizontal="right" vertical="center"/>
      <protection/>
    </xf>
    <xf numFmtId="3" fontId="0" fillId="0" borderId="10" xfId="72" applyNumberFormat="1" applyFont="1" applyFill="1" applyBorder="1" applyAlignment="1" applyProtection="1">
      <alignment horizontal="right" vertical="center"/>
      <protection/>
    </xf>
    <xf numFmtId="185" fontId="11" fillId="0" borderId="0" xfId="0" applyNumberFormat="1" applyFont="1" applyFill="1" applyAlignment="1">
      <alignment/>
    </xf>
    <xf numFmtId="186" fontId="13" fillId="0" borderId="10" xfId="0" applyNumberFormat="1" applyFont="1" applyFill="1" applyBorder="1" applyAlignment="1" applyProtection="1">
      <alignment horizontal="center" vertical="center"/>
      <protection locked="0"/>
    </xf>
    <xf numFmtId="0" fontId="6" fillId="0" borderId="32" xfId="69" applyFont="1" applyFill="1" applyBorder="1" applyAlignment="1">
      <alignment wrapText="1"/>
      <protection/>
    </xf>
    <xf numFmtId="0" fontId="0" fillId="0" borderId="32" xfId="69" applyBorder="1" applyAlignment="1">
      <alignment wrapText="1"/>
      <protection/>
    </xf>
    <xf numFmtId="0" fontId="6" fillId="0" borderId="0" xfId="69" applyFont="1" applyFill="1" applyBorder="1" applyAlignment="1">
      <alignment wrapText="1"/>
      <protection/>
    </xf>
    <xf numFmtId="0" fontId="0" fillId="0" borderId="0" xfId="69" applyFont="1" applyFill="1" applyBorder="1" applyAlignment="1">
      <alignment wrapText="1"/>
      <protection/>
    </xf>
    <xf numFmtId="0" fontId="31" fillId="0" borderId="0" xfId="0" applyFont="1" applyFill="1" applyAlignment="1">
      <alignment/>
    </xf>
    <xf numFmtId="49" fontId="9" fillId="0" borderId="10" xfId="0" applyNumberFormat="1" applyFont="1" applyFill="1" applyBorder="1" applyAlignment="1">
      <alignment horizontal="center" vertical="center" wrapText="1"/>
    </xf>
    <xf numFmtId="186" fontId="9" fillId="0" borderId="12" xfId="0" applyNumberFormat="1" applyFont="1" applyFill="1" applyBorder="1" applyAlignment="1" applyProtection="1">
      <alignment vertical="center"/>
      <protection locked="0"/>
    </xf>
    <xf numFmtId="176" fontId="9" fillId="0" borderId="10" xfId="68" applyNumberFormat="1" applyFont="1" applyFill="1" applyBorder="1" applyAlignment="1">
      <alignment horizontal="right" vertical="center"/>
      <protection/>
    </xf>
    <xf numFmtId="176" fontId="9" fillId="0" borderId="10" xfId="73" applyNumberFormat="1" applyFont="1" applyFill="1" applyBorder="1" applyAlignment="1">
      <alignment horizontal="right" vertical="center"/>
      <protection/>
    </xf>
    <xf numFmtId="0" fontId="6" fillId="0" borderId="10" xfId="0" applyNumberFormat="1" applyFont="1" applyFill="1" applyBorder="1" applyAlignment="1" applyProtection="1">
      <alignment vertical="center"/>
      <protection locked="0"/>
    </xf>
    <xf numFmtId="186" fontId="9" fillId="0" borderId="10" xfId="0" applyNumberFormat="1" applyFont="1" applyFill="1" applyBorder="1" applyAlignment="1" applyProtection="1">
      <alignment vertical="center"/>
      <protection locked="0"/>
    </xf>
    <xf numFmtId="186" fontId="6" fillId="0" borderId="10" xfId="0" applyNumberFormat="1" applyFont="1" applyFill="1" applyBorder="1" applyAlignment="1" applyProtection="1">
      <alignment vertical="center"/>
      <protection locked="0"/>
    </xf>
    <xf numFmtId="176" fontId="0" fillId="0" borderId="10" xfId="0" applyNumberFormat="1" applyFont="1" applyFill="1" applyBorder="1" applyAlignment="1">
      <alignment vertical="center"/>
    </xf>
    <xf numFmtId="1" fontId="31" fillId="0" borderId="0" xfId="0" applyNumberFormat="1" applyFont="1" applyFill="1" applyAlignment="1">
      <alignment/>
    </xf>
    <xf numFmtId="187" fontId="0" fillId="0" borderId="0" xfId="0" applyNumberFormat="1" applyFont="1" applyFill="1" applyAlignment="1">
      <alignment/>
    </xf>
    <xf numFmtId="186" fontId="6" fillId="0" borderId="0" xfId="0" applyNumberFormat="1" applyFont="1" applyFill="1" applyBorder="1" applyAlignment="1" applyProtection="1">
      <alignment vertical="center"/>
      <protection locked="0"/>
    </xf>
    <xf numFmtId="1" fontId="0" fillId="0" borderId="0" xfId="0" applyNumberFormat="1" applyFont="1" applyFill="1" applyAlignment="1">
      <alignment/>
    </xf>
    <xf numFmtId="0" fontId="9" fillId="0" borderId="0" xfId="0" applyFont="1" applyFill="1" applyAlignment="1">
      <alignment/>
    </xf>
    <xf numFmtId="0" fontId="9" fillId="0" borderId="18" xfId="66" applyFont="1" applyFill="1" applyBorder="1" applyAlignment="1">
      <alignment horizontal="center" vertical="center" wrapText="1"/>
      <protection/>
    </xf>
    <xf numFmtId="0" fontId="9" fillId="0" borderId="33" xfId="66" applyFont="1" applyFill="1" applyBorder="1" applyAlignment="1">
      <alignment horizontal="center" vertical="center" wrapText="1"/>
      <protection/>
    </xf>
    <xf numFmtId="1" fontId="6" fillId="0" borderId="20" xfId="0" applyNumberFormat="1" applyFont="1" applyFill="1" applyBorder="1" applyAlignment="1">
      <alignment vertical="center"/>
    </xf>
    <xf numFmtId="188" fontId="31" fillId="0" borderId="0" xfId="0" applyNumberFormat="1" applyFont="1" applyFill="1" applyAlignment="1">
      <alignment/>
    </xf>
    <xf numFmtId="176" fontId="6" fillId="0" borderId="12" xfId="68" applyNumberFormat="1" applyFont="1" applyFill="1" applyBorder="1" applyAlignment="1">
      <alignment horizontal="right" vertical="center" wrapText="1"/>
      <protection/>
    </xf>
    <xf numFmtId="186" fontId="13" fillId="0" borderId="24" xfId="0" applyNumberFormat="1" applyFont="1" applyFill="1" applyBorder="1" applyAlignment="1" applyProtection="1">
      <alignment horizontal="center" vertical="center"/>
      <protection locked="0"/>
    </xf>
    <xf numFmtId="176" fontId="9" fillId="0" borderId="25" xfId="0" applyNumberFormat="1" applyFont="1" applyFill="1" applyBorder="1" applyAlignment="1">
      <alignment horizontal="right" vertical="center"/>
    </xf>
    <xf numFmtId="181" fontId="6" fillId="0" borderId="26" xfId="0" applyNumberFormat="1" applyFont="1" applyFill="1" applyBorder="1" applyAlignment="1">
      <alignment horizontal="right" vertical="center"/>
    </xf>
    <xf numFmtId="189" fontId="9" fillId="0" borderId="0" xfId="0" applyNumberFormat="1" applyFont="1" applyFill="1" applyAlignment="1">
      <alignment/>
    </xf>
    <xf numFmtId="0" fontId="10" fillId="0" borderId="0" xfId="0" applyFont="1" applyFill="1" applyAlignment="1">
      <alignment/>
    </xf>
    <xf numFmtId="0" fontId="11" fillId="0" borderId="0" xfId="0" applyNumberFormat="1" applyFont="1" applyFill="1" applyAlignment="1">
      <alignment/>
    </xf>
    <xf numFmtId="181" fontId="6" fillId="0" borderId="0" xfId="0" applyNumberFormat="1" applyFont="1" applyFill="1" applyBorder="1" applyAlignment="1">
      <alignment horizontal="right" vertical="center"/>
    </xf>
    <xf numFmtId="0" fontId="0" fillId="0" borderId="0" xfId="0" applyFont="1" applyFill="1" applyAlignment="1">
      <alignment horizontal="right" vertical="center"/>
    </xf>
    <xf numFmtId="49" fontId="9" fillId="0" borderId="18" xfId="0" applyNumberFormat="1" applyFont="1" applyFill="1" applyBorder="1" applyAlignment="1">
      <alignment horizontal="center" vertical="center" wrapText="1"/>
    </xf>
    <xf numFmtId="186" fontId="9" fillId="0" borderId="20" xfId="0" applyNumberFormat="1" applyFont="1" applyFill="1" applyBorder="1" applyAlignment="1" applyProtection="1">
      <alignment vertical="center"/>
      <protection locked="0"/>
    </xf>
    <xf numFmtId="181" fontId="0" fillId="0" borderId="21" xfId="0" applyNumberFormat="1" applyFont="1" applyFill="1" applyBorder="1" applyAlignment="1">
      <alignment vertical="center"/>
    </xf>
    <xf numFmtId="0" fontId="6" fillId="0" borderId="20" xfId="0" applyNumberFormat="1" applyFont="1" applyFill="1" applyBorder="1" applyAlignment="1" applyProtection="1">
      <alignment vertical="center"/>
      <protection locked="0"/>
    </xf>
    <xf numFmtId="186" fontId="6" fillId="0" borderId="20" xfId="0" applyNumberFormat="1" applyFont="1" applyFill="1" applyBorder="1" applyAlignment="1" applyProtection="1">
      <alignment vertical="center"/>
      <protection locked="0"/>
    </xf>
    <xf numFmtId="0" fontId="0" fillId="0" borderId="21" xfId="0" applyFont="1" applyFill="1" applyBorder="1" applyAlignment="1">
      <alignment vertical="center"/>
    </xf>
    <xf numFmtId="176" fontId="9" fillId="0" borderId="25" xfId="0" applyNumberFormat="1" applyFont="1" applyFill="1" applyBorder="1" applyAlignment="1">
      <alignment horizontal="right" vertical="center" wrapText="1"/>
    </xf>
    <xf numFmtId="181" fontId="6" fillId="0" borderId="25" xfId="0" applyNumberFormat="1" applyFont="1" applyFill="1" applyBorder="1" applyAlignment="1">
      <alignment horizontal="right" vertical="center" wrapText="1"/>
    </xf>
    <xf numFmtId="181" fontId="0" fillId="0" borderId="26" xfId="0" applyNumberFormat="1" applyFont="1" applyFill="1" applyBorder="1" applyAlignment="1">
      <alignment vertical="center"/>
    </xf>
    <xf numFmtId="0" fontId="6" fillId="9" borderId="0" xfId="0" applyFont="1" applyFill="1" applyAlignment="1">
      <alignment/>
    </xf>
    <xf numFmtId="0" fontId="0" fillId="9" borderId="0" xfId="0" applyFill="1" applyAlignment="1">
      <alignment/>
    </xf>
    <xf numFmtId="0" fontId="8" fillId="9" borderId="0" xfId="0" applyFont="1" applyFill="1" applyAlignment="1">
      <alignment horizontal="center"/>
    </xf>
    <xf numFmtId="0" fontId="32" fillId="0" borderId="0" xfId="0" applyFont="1" applyFill="1" applyAlignment="1">
      <alignment/>
    </xf>
    <xf numFmtId="0" fontId="33" fillId="0" borderId="0" xfId="0" applyFont="1" applyFill="1" applyAlignment="1">
      <alignment horizontal="center" vertical="center" wrapText="1"/>
    </xf>
    <xf numFmtId="0" fontId="34" fillId="0" borderId="0" xfId="0" applyFont="1" applyFill="1" applyAlignment="1">
      <alignment horizontal="center" vertical="center" wrapText="1"/>
    </xf>
    <xf numFmtId="0" fontId="35" fillId="0" borderId="0" xfId="0" applyFont="1" applyFill="1" applyAlignment="1">
      <alignment horizontal="center"/>
    </xf>
    <xf numFmtId="0" fontId="36" fillId="0" borderId="0" xfId="0" applyFont="1" applyFill="1" applyAlignment="1">
      <alignment horizontal="center"/>
    </xf>
    <xf numFmtId="57" fontId="36" fillId="0" borderId="0" xfId="0" applyNumberFormat="1" applyFont="1" applyFill="1" applyAlignment="1">
      <alignment horizont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_2010预算草案（人代会附表1）" xfId="41"/>
    <cellStyle name="20% - 强调文字颜色 6" xfId="42"/>
    <cellStyle name="强调文字颜色 2" xfId="43"/>
    <cellStyle name="链接单元格" xfId="44"/>
    <cellStyle name="常规_Sheet2" xfId="45"/>
    <cellStyle name="汇总" xfId="46"/>
    <cellStyle name="好" xfId="47"/>
    <cellStyle name="常规_西安"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3232" xfId="66"/>
    <cellStyle name="常规 2" xfId="67"/>
    <cellStyle name="常规 3" xfId="68"/>
    <cellStyle name="常规 4" xfId="69"/>
    <cellStyle name="常规_2015年财力表" xfId="70"/>
    <cellStyle name="常规_2016年安康市全市和市本级预算草案004" xfId="71"/>
    <cellStyle name="常规_Sheet1" xfId="72"/>
    <cellStyle name="常规_8月财政收入测算表1" xfId="73"/>
    <cellStyle name="货币 2"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9.00390625" defaultRowHeight="14.25"/>
  <sheetData>
    <row r="2" spans="1:2" ht="14.25">
      <c r="A2" t="s">
        <v>0</v>
      </c>
      <c r="B2" t="s">
        <v>1</v>
      </c>
    </row>
    <row r="3" spans="1:2" ht="14.25">
      <c r="A3" t="s">
        <v>2</v>
      </c>
      <c r="B3">
        <v>4</v>
      </c>
    </row>
    <row r="4" spans="1:2" ht="14.25">
      <c r="A4" t="s">
        <v>3</v>
      </c>
      <c r="B4">
        <v>2</v>
      </c>
    </row>
    <row r="5" spans="1:2" ht="14.25">
      <c r="A5" t="s">
        <v>4</v>
      </c>
      <c r="B5">
        <v>20</v>
      </c>
    </row>
    <row r="6" spans="1:2" ht="14.25">
      <c r="A6" t="s">
        <v>5</v>
      </c>
      <c r="B6">
        <v>6</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28"/>
  <sheetViews>
    <sheetView showZeros="0" workbookViewId="0" topLeftCell="A7">
      <selection activeCell="H19" sqref="H19"/>
    </sheetView>
  </sheetViews>
  <sheetFormatPr defaultColWidth="9.00390625" defaultRowHeight="14.25"/>
  <cols>
    <col min="1" max="1" width="32.375" style="118" bestFit="1" customWidth="1"/>
    <col min="2" max="4" width="14.00390625" style="118" customWidth="1"/>
    <col min="5" max="16384" width="9.00390625" style="118" customWidth="1"/>
  </cols>
  <sheetData>
    <row r="1" spans="1:4" ht="22.5">
      <c r="A1" s="145" t="s">
        <v>147</v>
      </c>
      <c r="B1" s="145"/>
      <c r="C1" s="145"/>
      <c r="D1" s="145"/>
    </row>
    <row r="2" spans="1:4" ht="13.5">
      <c r="A2" s="147"/>
      <c r="B2" s="147"/>
      <c r="C2" s="147"/>
      <c r="D2" s="148" t="s">
        <v>82</v>
      </c>
    </row>
    <row r="3" spans="1:4" ht="60" customHeight="1">
      <c r="A3" s="149" t="s">
        <v>148</v>
      </c>
      <c r="B3" s="261" t="s">
        <v>52</v>
      </c>
      <c r="C3" s="262" t="s">
        <v>120</v>
      </c>
      <c r="D3" s="150" t="s">
        <v>149</v>
      </c>
    </row>
    <row r="4" spans="1:4" ht="21" customHeight="1">
      <c r="A4" s="237" t="s">
        <v>84</v>
      </c>
      <c r="B4" s="263">
        <v>37100</v>
      </c>
      <c r="C4" s="42">
        <v>39760</v>
      </c>
      <c r="D4" s="164">
        <f aca="true" t="shared" si="0" ref="D4:D31">+(C4-B4)/B4*100</f>
        <v>7.169811320754717</v>
      </c>
    </row>
    <row r="5" spans="1:4" ht="21" customHeight="1">
      <c r="A5" s="237" t="s">
        <v>85</v>
      </c>
      <c r="B5" s="263">
        <v>2790</v>
      </c>
      <c r="C5" s="42">
        <v>3790</v>
      </c>
      <c r="D5" s="164">
        <f t="shared" si="0"/>
        <v>35.842293906810035</v>
      </c>
    </row>
    <row r="6" spans="1:4" ht="21" customHeight="1">
      <c r="A6" s="237" t="s">
        <v>86</v>
      </c>
      <c r="B6" s="263">
        <v>90700</v>
      </c>
      <c r="C6" s="42">
        <v>98000</v>
      </c>
      <c r="D6" s="164">
        <f t="shared" si="0"/>
        <v>8.04851157662624</v>
      </c>
    </row>
    <row r="7" spans="1:4" ht="21" customHeight="1">
      <c r="A7" s="237" t="s">
        <v>87</v>
      </c>
      <c r="B7" s="263">
        <v>300</v>
      </c>
      <c r="C7" s="42">
        <v>300</v>
      </c>
      <c r="D7" s="164">
        <f t="shared" si="0"/>
        <v>0</v>
      </c>
    </row>
    <row r="8" spans="1:4" ht="21" customHeight="1">
      <c r="A8" s="237" t="s">
        <v>88</v>
      </c>
      <c r="B8" s="263">
        <v>3210</v>
      </c>
      <c r="C8" s="42">
        <v>3500</v>
      </c>
      <c r="D8" s="164">
        <f t="shared" si="0"/>
        <v>9.034267912772584</v>
      </c>
    </row>
    <row r="9" spans="1:4" ht="21" customHeight="1">
      <c r="A9" s="237" t="s">
        <v>89</v>
      </c>
      <c r="B9" s="263">
        <v>52720</v>
      </c>
      <c r="C9" s="42">
        <v>72000</v>
      </c>
      <c r="D9" s="164">
        <f t="shared" si="0"/>
        <v>36.57056145675266</v>
      </c>
    </row>
    <row r="10" spans="1:4" ht="21" customHeight="1">
      <c r="A10" s="237" t="s">
        <v>90</v>
      </c>
      <c r="B10" s="263">
        <v>53200</v>
      </c>
      <c r="C10" s="42">
        <v>63000</v>
      </c>
      <c r="D10" s="164">
        <f t="shared" si="0"/>
        <v>18.421052631578945</v>
      </c>
    </row>
    <row r="11" spans="1:4" ht="21" customHeight="1">
      <c r="A11" s="237" t="s">
        <v>91</v>
      </c>
      <c r="B11" s="263">
        <v>3900</v>
      </c>
      <c r="C11" s="42">
        <v>8000</v>
      </c>
      <c r="D11" s="164">
        <f t="shared" si="0"/>
        <v>105.12820512820514</v>
      </c>
    </row>
    <row r="12" spans="1:4" ht="21" customHeight="1">
      <c r="A12" s="237" t="s">
        <v>92</v>
      </c>
      <c r="B12" s="263">
        <v>7000</v>
      </c>
      <c r="C12" s="42">
        <v>9000</v>
      </c>
      <c r="D12" s="164">
        <f t="shared" si="0"/>
        <v>28.57142857142857</v>
      </c>
    </row>
    <row r="13" spans="1:4" ht="21" customHeight="1">
      <c r="A13" s="237" t="s">
        <v>93</v>
      </c>
      <c r="B13" s="263">
        <v>46050</v>
      </c>
      <c r="C13" s="42">
        <v>50050</v>
      </c>
      <c r="D13" s="164">
        <f t="shared" si="0"/>
        <v>8.686210640608035</v>
      </c>
    </row>
    <row r="14" spans="1:4" ht="21" customHeight="1">
      <c r="A14" s="237" t="s">
        <v>94</v>
      </c>
      <c r="B14" s="263">
        <v>4000</v>
      </c>
      <c r="C14" s="42">
        <v>5000</v>
      </c>
      <c r="D14" s="164">
        <f t="shared" si="0"/>
        <v>25</v>
      </c>
    </row>
    <row r="15" spans="1:4" ht="21" customHeight="1">
      <c r="A15" s="237" t="s">
        <v>150</v>
      </c>
      <c r="B15" s="263">
        <v>300</v>
      </c>
      <c r="C15" s="42">
        <v>500</v>
      </c>
      <c r="D15" s="164">
        <f t="shared" si="0"/>
        <v>66.66666666666666</v>
      </c>
    </row>
    <row r="16" spans="1:4" ht="21" customHeight="1">
      <c r="A16" s="237" t="s">
        <v>96</v>
      </c>
      <c r="B16" s="263">
        <v>500</v>
      </c>
      <c r="C16" s="42">
        <v>800</v>
      </c>
      <c r="D16" s="164">
        <f t="shared" si="0"/>
        <v>60</v>
      </c>
    </row>
    <row r="17" spans="1:4" ht="21" customHeight="1">
      <c r="A17" s="237" t="s">
        <v>97</v>
      </c>
      <c r="B17" s="263"/>
      <c r="C17" s="42"/>
      <c r="D17" s="164"/>
    </row>
    <row r="18" spans="1:4" ht="21" customHeight="1">
      <c r="A18" s="237" t="s">
        <v>109</v>
      </c>
      <c r="B18" s="263">
        <v>1500</v>
      </c>
      <c r="C18" s="42">
        <v>1500</v>
      </c>
      <c r="D18" s="164">
        <f t="shared" si="0"/>
        <v>0</v>
      </c>
    </row>
    <row r="19" spans="1:4" ht="21" customHeight="1">
      <c r="A19" s="237" t="s">
        <v>110</v>
      </c>
      <c r="B19" s="263">
        <v>32500</v>
      </c>
      <c r="C19" s="42">
        <v>35000</v>
      </c>
      <c r="D19" s="164">
        <f t="shared" si="0"/>
        <v>7.6923076923076925</v>
      </c>
    </row>
    <row r="20" spans="1:4" ht="21" customHeight="1">
      <c r="A20" s="237" t="s">
        <v>111</v>
      </c>
      <c r="B20" s="263">
        <v>300</v>
      </c>
      <c r="C20" s="42">
        <v>300</v>
      </c>
      <c r="D20" s="164">
        <f t="shared" si="0"/>
        <v>0</v>
      </c>
    </row>
    <row r="21" spans="1:4" ht="21" customHeight="1">
      <c r="A21" s="237" t="s">
        <v>151</v>
      </c>
      <c r="B21" s="264"/>
      <c r="C21" s="42"/>
      <c r="D21" s="164"/>
    </row>
    <row r="22" spans="1:4" ht="21" customHeight="1">
      <c r="A22" s="237" t="s">
        <v>152</v>
      </c>
      <c r="B22" s="264">
        <v>3000</v>
      </c>
      <c r="C22" s="42">
        <v>3000</v>
      </c>
      <c r="D22" s="164"/>
    </row>
    <row r="23" spans="1:4" ht="21" customHeight="1">
      <c r="A23" s="239" t="s">
        <v>103</v>
      </c>
      <c r="B23" s="263"/>
      <c r="C23" s="238"/>
      <c r="D23" s="164"/>
    </row>
    <row r="24" spans="1:4" ht="21" customHeight="1">
      <c r="A24" s="265"/>
      <c r="B24" s="266"/>
      <c r="C24" s="267"/>
      <c r="D24" s="164"/>
    </row>
    <row r="25" spans="1:4" ht="21" customHeight="1">
      <c r="A25" s="268" t="s">
        <v>104</v>
      </c>
      <c r="B25" s="269">
        <f>SUM(B4:B24)</f>
        <v>339070</v>
      </c>
      <c r="C25" s="269">
        <f>SUM(C4:C24)</f>
        <v>393500</v>
      </c>
      <c r="D25" s="164">
        <f t="shared" si="0"/>
        <v>16.052732474120386</v>
      </c>
    </row>
    <row r="26" spans="1:4" ht="21" customHeight="1">
      <c r="A26" s="270" t="s">
        <v>153</v>
      </c>
      <c r="B26" s="42">
        <v>10000</v>
      </c>
      <c r="C26" s="271">
        <v>11000</v>
      </c>
      <c r="D26" s="164">
        <f t="shared" si="0"/>
        <v>10</v>
      </c>
    </row>
    <row r="27" spans="1:4" ht="21" customHeight="1">
      <c r="A27" s="268" t="s">
        <v>154</v>
      </c>
      <c r="B27" s="272">
        <f>SUM(B25:B26)</f>
        <v>349070</v>
      </c>
      <c r="C27" s="272">
        <f>SUM(C25:C26)</f>
        <v>404500</v>
      </c>
      <c r="D27" s="164">
        <f t="shared" si="0"/>
        <v>15.879336522760479</v>
      </c>
    </row>
    <row r="28" ht="14.25">
      <c r="C28" s="273"/>
    </row>
  </sheetData>
  <sheetProtection/>
  <mergeCells count="1">
    <mergeCell ref="A1:D1"/>
  </mergeCells>
  <printOptions horizontalCentered="1"/>
  <pageMargins left="0.75" right="0.75" top="1.14" bottom="0.98" header="0.51" footer="0.51"/>
  <pageSetup horizontalDpi="600" verticalDpi="600" orientation="portrait" paperSize="9" scale="90"/>
</worksheet>
</file>

<file path=xl/worksheets/sheet11.xml><?xml version="1.0" encoding="utf-8"?>
<worksheet xmlns="http://schemas.openxmlformats.org/spreadsheetml/2006/main" xmlns:r="http://schemas.openxmlformats.org/officeDocument/2006/relationships">
  <sheetPr>
    <pageSetUpPr fitToPage="1"/>
  </sheetPr>
  <dimension ref="A1:D28"/>
  <sheetViews>
    <sheetView showZeros="0" workbookViewId="0" topLeftCell="A13">
      <selection activeCell="H23" sqref="H23"/>
    </sheetView>
  </sheetViews>
  <sheetFormatPr defaultColWidth="9.125" defaultRowHeight="14.25"/>
  <cols>
    <col min="1" max="1" width="33.00390625" style="99" bestFit="1" customWidth="1"/>
    <col min="2" max="4" width="13.125" style="99" customWidth="1"/>
    <col min="5" max="16384" width="9.125" style="99" customWidth="1"/>
  </cols>
  <sheetData>
    <row r="1" spans="1:4" ht="22.5">
      <c r="A1" s="246" t="s">
        <v>155</v>
      </c>
      <c r="B1" s="246"/>
      <c r="C1" s="246"/>
      <c r="D1" s="246"/>
    </row>
    <row r="2" spans="1:4" ht="21" customHeight="1">
      <c r="A2" s="247" t="s">
        <v>82</v>
      </c>
      <c r="B2" s="247"/>
      <c r="C2" s="247"/>
      <c r="D2" s="247"/>
    </row>
    <row r="3" spans="1:4" ht="40.5">
      <c r="A3" s="127" t="s">
        <v>156</v>
      </c>
      <c r="B3" s="248" t="s">
        <v>53</v>
      </c>
      <c r="C3" s="248" t="s">
        <v>120</v>
      </c>
      <c r="D3" s="249" t="s">
        <v>121</v>
      </c>
    </row>
    <row r="4" spans="1:4" s="244" customFormat="1" ht="19.5" customHeight="1">
      <c r="A4" s="133" t="s">
        <v>56</v>
      </c>
      <c r="B4" s="250">
        <f>SUM(B5:B18)</f>
        <v>45000</v>
      </c>
      <c r="C4" s="251">
        <f>SUM(C5:C18)</f>
        <v>49400</v>
      </c>
      <c r="D4" s="164">
        <f aca="true" t="shared" si="0" ref="D4:D27">+(C4-B4)/B4*100</f>
        <v>9.777777777777779</v>
      </c>
    </row>
    <row r="5" spans="1:4" ht="19.5" customHeight="1">
      <c r="A5" s="107" t="s">
        <v>157</v>
      </c>
      <c r="B5" s="252">
        <v>12450</v>
      </c>
      <c r="C5" s="253">
        <v>27000</v>
      </c>
      <c r="D5" s="164">
        <f t="shared" si="0"/>
        <v>116.86746987951808</v>
      </c>
    </row>
    <row r="6" spans="1:4" ht="19.5" customHeight="1">
      <c r="A6" s="107" t="s">
        <v>158</v>
      </c>
      <c r="B6" s="252">
        <v>12000</v>
      </c>
      <c r="C6" s="253"/>
      <c r="D6" s="164">
        <f t="shared" si="0"/>
        <v>-100</v>
      </c>
    </row>
    <row r="7" spans="1:4" ht="19.5" customHeight="1">
      <c r="A7" s="107" t="s">
        <v>159</v>
      </c>
      <c r="B7" s="252">
        <v>3500</v>
      </c>
      <c r="C7" s="253">
        <v>3800</v>
      </c>
      <c r="D7" s="164">
        <f t="shared" si="0"/>
        <v>8.571428571428571</v>
      </c>
    </row>
    <row r="8" spans="1:4" ht="19.5" customHeight="1">
      <c r="A8" s="107" t="s">
        <v>160</v>
      </c>
      <c r="B8" s="252">
        <v>1800</v>
      </c>
      <c r="C8" s="253">
        <v>2000</v>
      </c>
      <c r="D8" s="164">
        <f t="shared" si="0"/>
        <v>11.11111111111111</v>
      </c>
    </row>
    <row r="9" spans="1:4" ht="19.5" customHeight="1">
      <c r="A9" s="107" t="s">
        <v>161</v>
      </c>
      <c r="B9" s="252">
        <v>100</v>
      </c>
      <c r="C9" s="253">
        <v>100</v>
      </c>
      <c r="D9" s="164">
        <f t="shared" si="0"/>
        <v>0</v>
      </c>
    </row>
    <row r="10" spans="1:4" ht="19.5" customHeight="1">
      <c r="A10" s="107" t="s">
        <v>162</v>
      </c>
      <c r="B10" s="252">
        <v>2800</v>
      </c>
      <c r="C10" s="253">
        <v>3000</v>
      </c>
      <c r="D10" s="164">
        <f t="shared" si="0"/>
        <v>7.142857142857142</v>
      </c>
    </row>
    <row r="11" spans="1:4" ht="19.5" customHeight="1">
      <c r="A11" s="107" t="s">
        <v>163</v>
      </c>
      <c r="B11" s="252">
        <v>2500</v>
      </c>
      <c r="C11" s="253">
        <v>2700</v>
      </c>
      <c r="D11" s="164">
        <f t="shared" si="0"/>
        <v>8</v>
      </c>
    </row>
    <row r="12" spans="1:4" ht="19.5" customHeight="1">
      <c r="A12" s="107" t="s">
        <v>164</v>
      </c>
      <c r="B12" s="252">
        <v>1000</v>
      </c>
      <c r="C12" s="253">
        <v>1200</v>
      </c>
      <c r="D12" s="164">
        <f t="shared" si="0"/>
        <v>20</v>
      </c>
    </row>
    <row r="13" spans="1:4" ht="19.5" customHeight="1">
      <c r="A13" s="107" t="s">
        <v>165</v>
      </c>
      <c r="B13" s="252">
        <v>1400</v>
      </c>
      <c r="C13" s="253">
        <v>1500</v>
      </c>
      <c r="D13" s="164">
        <f t="shared" si="0"/>
        <v>7.142857142857142</v>
      </c>
    </row>
    <row r="14" spans="1:4" ht="19.5" customHeight="1">
      <c r="A14" s="107" t="s">
        <v>166</v>
      </c>
      <c r="B14" s="252">
        <v>2500</v>
      </c>
      <c r="C14" s="253">
        <v>2700</v>
      </c>
      <c r="D14" s="164">
        <f t="shared" si="0"/>
        <v>8</v>
      </c>
    </row>
    <row r="15" spans="1:4" ht="19.5" customHeight="1">
      <c r="A15" s="107" t="s">
        <v>167</v>
      </c>
      <c r="B15" s="252">
        <v>2300</v>
      </c>
      <c r="C15" s="253">
        <v>2500</v>
      </c>
      <c r="D15" s="164">
        <f t="shared" si="0"/>
        <v>8.695652173913043</v>
      </c>
    </row>
    <row r="16" spans="1:4" ht="19.5" customHeight="1">
      <c r="A16" s="107" t="s">
        <v>168</v>
      </c>
      <c r="B16" s="252">
        <v>800</v>
      </c>
      <c r="C16" s="253">
        <v>800</v>
      </c>
      <c r="D16" s="164">
        <f t="shared" si="0"/>
        <v>0</v>
      </c>
    </row>
    <row r="17" spans="1:4" ht="19.5" customHeight="1">
      <c r="A17" s="107" t="s">
        <v>169</v>
      </c>
      <c r="B17" s="252">
        <v>850</v>
      </c>
      <c r="C17" s="253">
        <v>1000</v>
      </c>
      <c r="D17" s="164">
        <f t="shared" si="0"/>
        <v>17.647058823529413</v>
      </c>
    </row>
    <row r="18" spans="1:4" ht="19.5" customHeight="1">
      <c r="A18" s="107" t="s">
        <v>170</v>
      </c>
      <c r="B18" s="252">
        <v>1000</v>
      </c>
      <c r="C18" s="253">
        <v>1100</v>
      </c>
      <c r="D18" s="164">
        <f t="shared" si="0"/>
        <v>10</v>
      </c>
    </row>
    <row r="19" spans="1:4" s="244" customFormat="1" ht="19.5" customHeight="1">
      <c r="A19" s="133" t="s">
        <v>71</v>
      </c>
      <c r="B19" s="254">
        <f>SUM(B20:B27)</f>
        <v>18200</v>
      </c>
      <c r="C19" s="251">
        <f>SUM(C20:C27)</f>
        <v>20100</v>
      </c>
      <c r="D19" s="164">
        <f t="shared" si="0"/>
        <v>10.43956043956044</v>
      </c>
    </row>
    <row r="20" spans="1:4" ht="19.5" customHeight="1">
      <c r="A20" s="107" t="s">
        <v>171</v>
      </c>
      <c r="B20" s="255">
        <v>3500</v>
      </c>
      <c r="C20" s="253">
        <v>4000</v>
      </c>
      <c r="D20" s="164">
        <f t="shared" si="0"/>
        <v>14.285714285714285</v>
      </c>
    </row>
    <row r="21" spans="1:4" ht="19.5" customHeight="1">
      <c r="A21" s="107" t="s">
        <v>172</v>
      </c>
      <c r="B21" s="255">
        <v>6200</v>
      </c>
      <c r="C21" s="253">
        <v>6500</v>
      </c>
      <c r="D21" s="164">
        <f t="shared" si="0"/>
        <v>4.838709677419355</v>
      </c>
    </row>
    <row r="22" spans="1:4" ht="19.5" customHeight="1">
      <c r="A22" s="107" t="s">
        <v>173</v>
      </c>
      <c r="B22" s="252">
        <v>1200</v>
      </c>
      <c r="C22" s="253">
        <v>1500</v>
      </c>
      <c r="D22" s="164">
        <f t="shared" si="0"/>
        <v>25</v>
      </c>
    </row>
    <row r="23" spans="1:4" ht="19.5" customHeight="1">
      <c r="A23" s="107" t="s">
        <v>174</v>
      </c>
      <c r="B23" s="252"/>
      <c r="C23" s="253"/>
      <c r="D23" s="164"/>
    </row>
    <row r="24" spans="1:4" ht="19.5" customHeight="1">
      <c r="A24" s="107" t="s">
        <v>175</v>
      </c>
      <c r="B24" s="252">
        <v>7000</v>
      </c>
      <c r="C24" s="253">
        <v>7600</v>
      </c>
      <c r="D24" s="164">
        <f>+(C24-B24)/B24*100</f>
        <v>8.571428571428571</v>
      </c>
    </row>
    <row r="25" spans="1:4" ht="19.5" customHeight="1">
      <c r="A25" s="107" t="s">
        <v>176</v>
      </c>
      <c r="B25" s="252"/>
      <c r="C25" s="256"/>
      <c r="D25" s="164"/>
    </row>
    <row r="26" spans="1:4" ht="19.5" customHeight="1">
      <c r="A26" s="107" t="s">
        <v>177</v>
      </c>
      <c r="B26" s="252"/>
      <c r="C26" s="256"/>
      <c r="D26" s="164"/>
    </row>
    <row r="27" spans="1:4" ht="19.5" customHeight="1">
      <c r="A27" s="107" t="s">
        <v>178</v>
      </c>
      <c r="B27" s="252">
        <v>300</v>
      </c>
      <c r="C27" s="257">
        <v>500</v>
      </c>
      <c r="D27" s="164">
        <f>+(C27-B27)/B27*100</f>
        <v>66.66666666666666</v>
      </c>
    </row>
    <row r="28" spans="1:4" s="245" customFormat="1" ht="19.5" customHeight="1">
      <c r="A28" s="258" t="s">
        <v>179</v>
      </c>
      <c r="B28" s="259">
        <f>SUM(B4,B19)</f>
        <v>63200</v>
      </c>
      <c r="C28" s="260">
        <f>SUM(C4,C19)</f>
        <v>69500</v>
      </c>
      <c r="D28" s="164">
        <f>+(C28-B28)/B28*100</f>
        <v>9.968354430379748</v>
      </c>
    </row>
  </sheetData>
  <sheetProtection/>
  <mergeCells count="2">
    <mergeCell ref="A1:D1"/>
    <mergeCell ref="A2:D2"/>
  </mergeCells>
  <printOptions horizontalCentered="1"/>
  <pageMargins left="0.75" right="0.75" top="0.54" bottom="0.47" header="0.42" footer="0.26"/>
  <pageSetup fitToHeight="1" fitToWidth="1"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27"/>
  <sheetViews>
    <sheetView showZeros="0" workbookViewId="0" topLeftCell="A10">
      <selection activeCell="H26" sqref="H26"/>
    </sheetView>
  </sheetViews>
  <sheetFormatPr defaultColWidth="9.00390625" defaultRowHeight="14.25"/>
  <cols>
    <col min="1" max="1" width="34.25390625" style="118" customWidth="1"/>
    <col min="2" max="2" width="12.375" style="118" customWidth="1"/>
    <col min="3" max="3" width="12.25390625" style="118" customWidth="1"/>
    <col min="4" max="4" width="13.00390625" style="118" customWidth="1"/>
    <col min="5" max="16384" width="9.00390625" style="118" customWidth="1"/>
  </cols>
  <sheetData>
    <row r="1" spans="1:4" ht="22.5">
      <c r="A1" s="145" t="s">
        <v>180</v>
      </c>
      <c r="B1" s="145"/>
      <c r="C1" s="145"/>
      <c r="D1" s="145"/>
    </row>
    <row r="2" spans="1:4" ht="27.75" customHeight="1">
      <c r="A2" s="147"/>
      <c r="D2" s="148" t="s">
        <v>82</v>
      </c>
    </row>
    <row r="3" spans="1:4" ht="27" customHeight="1">
      <c r="A3" s="149" t="s">
        <v>148</v>
      </c>
      <c r="B3" s="236" t="s">
        <v>116</v>
      </c>
      <c r="C3" s="236" t="s">
        <v>181</v>
      </c>
      <c r="D3" s="236" t="s">
        <v>182</v>
      </c>
    </row>
    <row r="4" spans="1:4" ht="21" customHeight="1">
      <c r="A4" s="237" t="s">
        <v>84</v>
      </c>
      <c r="B4" s="238"/>
      <c r="C4" s="122">
        <v>10660</v>
      </c>
      <c r="D4" s="122"/>
    </row>
    <row r="5" spans="1:4" ht="21" customHeight="1">
      <c r="A5" s="237" t="s">
        <v>85</v>
      </c>
      <c r="B5" s="238"/>
      <c r="C5" s="42">
        <v>3790</v>
      </c>
      <c r="D5" s="122"/>
    </row>
    <row r="6" spans="1:4" ht="21" customHeight="1">
      <c r="A6" s="237" t="s">
        <v>86</v>
      </c>
      <c r="B6" s="238"/>
      <c r="C6" s="42">
        <v>98000</v>
      </c>
      <c r="D6" s="122"/>
    </row>
    <row r="7" spans="1:4" ht="21" customHeight="1">
      <c r="A7" s="237" t="s">
        <v>87</v>
      </c>
      <c r="B7" s="238"/>
      <c r="C7" s="42">
        <v>300</v>
      </c>
      <c r="D7" s="122"/>
    </row>
    <row r="8" spans="1:4" ht="21" customHeight="1">
      <c r="A8" s="237" t="s">
        <v>88</v>
      </c>
      <c r="B8" s="238"/>
      <c r="C8" s="42">
        <v>3500</v>
      </c>
      <c r="D8" s="122"/>
    </row>
    <row r="9" spans="1:4" ht="21" customHeight="1">
      <c r="A9" s="237" t="s">
        <v>89</v>
      </c>
      <c r="B9" s="238"/>
      <c r="C9" s="42">
        <v>72000</v>
      </c>
      <c r="D9" s="122"/>
    </row>
    <row r="10" spans="1:4" ht="21" customHeight="1">
      <c r="A10" s="237" t="s">
        <v>183</v>
      </c>
      <c r="B10" s="238"/>
      <c r="C10" s="42">
        <v>63000</v>
      </c>
      <c r="D10" s="122"/>
    </row>
    <row r="11" spans="1:4" ht="21" customHeight="1">
      <c r="A11" s="237" t="s">
        <v>91</v>
      </c>
      <c r="B11" s="238"/>
      <c r="C11" s="42">
        <v>8000</v>
      </c>
      <c r="D11" s="122"/>
    </row>
    <row r="12" spans="1:4" ht="21" customHeight="1">
      <c r="A12" s="237" t="s">
        <v>184</v>
      </c>
      <c r="B12" s="238"/>
      <c r="C12" s="42">
        <v>9000</v>
      </c>
      <c r="D12" s="122"/>
    </row>
    <row r="13" spans="1:4" ht="21" customHeight="1">
      <c r="A13" s="237" t="s">
        <v>185</v>
      </c>
      <c r="B13" s="238"/>
      <c r="C13" s="42">
        <v>50050</v>
      </c>
      <c r="D13" s="122"/>
    </row>
    <row r="14" spans="1:4" ht="21" customHeight="1">
      <c r="A14" s="237" t="s">
        <v>94</v>
      </c>
      <c r="B14" s="238"/>
      <c r="C14" s="42">
        <v>5000</v>
      </c>
      <c r="D14" s="122"/>
    </row>
    <row r="15" spans="1:4" ht="21" customHeight="1">
      <c r="A15" s="237" t="s">
        <v>186</v>
      </c>
      <c r="B15" s="238"/>
      <c r="C15" s="42">
        <v>500</v>
      </c>
      <c r="D15" s="122"/>
    </row>
    <row r="16" spans="1:4" ht="21" customHeight="1">
      <c r="A16" s="237" t="s">
        <v>187</v>
      </c>
      <c r="B16" s="238"/>
      <c r="C16" s="42">
        <v>800</v>
      </c>
      <c r="D16" s="122"/>
    </row>
    <row r="17" spans="1:4" ht="21" customHeight="1">
      <c r="A17" s="237" t="s">
        <v>188</v>
      </c>
      <c r="B17" s="238"/>
      <c r="C17" s="42"/>
      <c r="D17" s="122"/>
    </row>
    <row r="18" spans="1:4" ht="21" customHeight="1">
      <c r="A18" s="237" t="s">
        <v>189</v>
      </c>
      <c r="B18" s="238"/>
      <c r="C18" s="42">
        <v>1500</v>
      </c>
      <c r="D18" s="122"/>
    </row>
    <row r="19" spans="1:4" ht="21" customHeight="1">
      <c r="A19" s="237" t="s">
        <v>110</v>
      </c>
      <c r="B19" s="238"/>
      <c r="C19" s="42">
        <v>35000</v>
      </c>
      <c r="D19" s="122"/>
    </row>
    <row r="20" spans="1:4" ht="21" customHeight="1">
      <c r="A20" s="237" t="s">
        <v>190</v>
      </c>
      <c r="B20" s="238"/>
      <c r="C20" s="42">
        <v>300</v>
      </c>
      <c r="D20" s="122"/>
    </row>
    <row r="21" spans="1:4" ht="21" customHeight="1">
      <c r="A21" s="237" t="s">
        <v>151</v>
      </c>
      <c r="B21" s="238"/>
      <c r="C21" s="42"/>
      <c r="D21" s="122"/>
    </row>
    <row r="22" spans="1:4" ht="21" customHeight="1">
      <c r="A22" s="237" t="s">
        <v>152</v>
      </c>
      <c r="B22" s="238"/>
      <c r="C22" s="42">
        <v>3000</v>
      </c>
      <c r="D22" s="122"/>
    </row>
    <row r="23" spans="1:4" ht="21" customHeight="1">
      <c r="A23" s="239" t="s">
        <v>103</v>
      </c>
      <c r="B23" s="238"/>
      <c r="C23" s="122"/>
      <c r="D23" s="122"/>
    </row>
    <row r="24" spans="1:4" ht="21" customHeight="1">
      <c r="A24" s="237"/>
      <c r="B24" s="238"/>
      <c r="C24" s="122"/>
      <c r="D24" s="122"/>
    </row>
    <row r="25" spans="1:4" ht="21" customHeight="1">
      <c r="A25" s="240" t="s">
        <v>191</v>
      </c>
      <c r="B25" s="238"/>
      <c r="C25" s="241">
        <f>SUM(C4:C24)</f>
        <v>364400</v>
      </c>
      <c r="D25" s="238"/>
    </row>
    <row r="26" spans="1:4" ht="21" customHeight="1">
      <c r="A26" s="242" t="s">
        <v>192</v>
      </c>
      <c r="B26" s="238"/>
      <c r="C26" s="122">
        <v>11000</v>
      </c>
      <c r="D26" s="122"/>
    </row>
    <row r="27" spans="1:4" ht="21" customHeight="1">
      <c r="A27" s="243" t="s">
        <v>193</v>
      </c>
      <c r="B27" s="238"/>
      <c r="C27" s="57">
        <f>SUM(C25:C26)</f>
        <v>375400</v>
      </c>
      <c r="D27" s="122"/>
    </row>
  </sheetData>
  <sheetProtection/>
  <mergeCells count="1">
    <mergeCell ref="A1:D1"/>
  </mergeCells>
  <printOptions horizontalCentered="1"/>
  <pageMargins left="0.75" right="0.75" top="0.98" bottom="0.98" header="0.51" footer="0.51"/>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O177"/>
  <sheetViews>
    <sheetView showZeros="0" workbookViewId="0" topLeftCell="A1">
      <selection activeCell="E8" sqref="E8"/>
    </sheetView>
  </sheetViews>
  <sheetFormatPr defaultColWidth="9.00390625" defaultRowHeight="14.25"/>
  <cols>
    <col min="1" max="16384" width="9.00390625" style="31" customWidth="1"/>
  </cols>
  <sheetData>
    <row r="1" spans="1:41" ht="26.25">
      <c r="A1" s="204" t="s">
        <v>194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row>
    <row r="2" spans="1:41" ht="14.25">
      <c r="A2" s="206" t="s">
        <v>195</v>
      </c>
      <c r="B2" s="206"/>
      <c r="C2" s="206"/>
      <c r="D2" s="206"/>
      <c r="E2" s="207"/>
      <c r="F2" s="207"/>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32" t="s">
        <v>196</v>
      </c>
    </row>
    <row r="3" spans="1:41" ht="34.5" customHeight="1">
      <c r="A3" s="209" t="s">
        <v>197</v>
      </c>
      <c r="B3" s="209"/>
      <c r="C3" s="209" t="s">
        <v>198</v>
      </c>
      <c r="D3" s="209" t="s">
        <v>198</v>
      </c>
      <c r="E3" s="209" t="s">
        <v>199</v>
      </c>
      <c r="F3" s="209"/>
      <c r="G3" s="210" t="s">
        <v>200</v>
      </c>
      <c r="H3" s="210"/>
      <c r="I3" s="210"/>
      <c r="J3" s="210" t="s">
        <v>198</v>
      </c>
      <c r="K3" s="210"/>
      <c r="L3" s="210" t="s">
        <v>198</v>
      </c>
      <c r="M3" s="210"/>
      <c r="N3" s="210"/>
      <c r="O3" s="210"/>
      <c r="P3" s="210" t="s">
        <v>198</v>
      </c>
      <c r="Q3" s="210" t="s">
        <v>201</v>
      </c>
      <c r="R3" s="210"/>
      <c r="S3" s="210" t="s">
        <v>198</v>
      </c>
      <c r="T3" s="210" t="s">
        <v>198</v>
      </c>
      <c r="U3" s="210" t="s">
        <v>198</v>
      </c>
      <c r="V3" s="210" t="s">
        <v>198</v>
      </c>
      <c r="W3" s="210" t="s">
        <v>198</v>
      </c>
      <c r="X3" s="210" t="s">
        <v>198</v>
      </c>
      <c r="Y3" s="210"/>
      <c r="Z3" s="210"/>
      <c r="AA3" s="210" t="s">
        <v>198</v>
      </c>
      <c r="AB3" s="210" t="s">
        <v>202</v>
      </c>
      <c r="AC3" s="210"/>
      <c r="AD3" s="210"/>
      <c r="AE3" s="210" t="s">
        <v>198</v>
      </c>
      <c r="AF3" s="210"/>
      <c r="AG3" s="210" t="s">
        <v>198</v>
      </c>
      <c r="AH3" s="210"/>
      <c r="AI3" s="210" t="s">
        <v>198</v>
      </c>
      <c r="AJ3" s="210" t="s">
        <v>198</v>
      </c>
      <c r="AK3" s="210" t="s">
        <v>198</v>
      </c>
      <c r="AL3" s="210" t="s">
        <v>198</v>
      </c>
      <c r="AM3" s="210" t="s">
        <v>198</v>
      </c>
      <c r="AN3" s="210" t="s">
        <v>198</v>
      </c>
      <c r="AO3" s="209" t="s">
        <v>203</v>
      </c>
    </row>
    <row r="4" spans="1:41" ht="17.25" customHeight="1">
      <c r="A4" s="209" t="s">
        <v>204</v>
      </c>
      <c r="B4" s="209"/>
      <c r="C4" s="209"/>
      <c r="D4" s="209" t="s">
        <v>205</v>
      </c>
      <c r="E4" s="209"/>
      <c r="F4" s="209"/>
      <c r="G4" s="209" t="s">
        <v>206</v>
      </c>
      <c r="H4" s="209" t="s">
        <v>207</v>
      </c>
      <c r="I4" s="209"/>
      <c r="J4" s="209" t="s">
        <v>208</v>
      </c>
      <c r="K4" s="209"/>
      <c r="L4" s="209" t="s">
        <v>209</v>
      </c>
      <c r="M4" s="209"/>
      <c r="N4" s="209" t="s">
        <v>210</v>
      </c>
      <c r="O4" s="209" t="s">
        <v>211</v>
      </c>
      <c r="P4" s="209" t="s">
        <v>212</v>
      </c>
      <c r="Q4" s="209" t="s">
        <v>206</v>
      </c>
      <c r="R4" s="209" t="s">
        <v>213</v>
      </c>
      <c r="S4" s="209" t="s">
        <v>214</v>
      </c>
      <c r="T4" s="209" t="s">
        <v>215</v>
      </c>
      <c r="U4" s="209" t="s">
        <v>216</v>
      </c>
      <c r="V4" s="209" t="s">
        <v>217</v>
      </c>
      <c r="W4" s="209" t="s">
        <v>218</v>
      </c>
      <c r="X4" s="209" t="s">
        <v>219</v>
      </c>
      <c r="Y4" s="209" t="s">
        <v>220</v>
      </c>
      <c r="Z4" s="209" t="s">
        <v>221</v>
      </c>
      <c r="AA4" s="209" t="s">
        <v>222</v>
      </c>
      <c r="AB4" s="209" t="s">
        <v>206</v>
      </c>
      <c r="AC4" s="209" t="s">
        <v>223</v>
      </c>
      <c r="AD4" s="209"/>
      <c r="AE4" s="209" t="s">
        <v>224</v>
      </c>
      <c r="AF4" s="209"/>
      <c r="AG4" s="209" t="s">
        <v>225</v>
      </c>
      <c r="AH4" s="209"/>
      <c r="AI4" s="209" t="s">
        <v>226</v>
      </c>
      <c r="AJ4" s="209" t="s">
        <v>227</v>
      </c>
      <c r="AK4" s="209" t="s">
        <v>228</v>
      </c>
      <c r="AL4" s="209" t="s">
        <v>229</v>
      </c>
      <c r="AM4" s="209" t="s">
        <v>230</v>
      </c>
      <c r="AN4" s="209" t="s">
        <v>231</v>
      </c>
      <c r="AO4" s="209"/>
    </row>
    <row r="5" spans="1:41" ht="17.25" customHeight="1">
      <c r="A5" s="209"/>
      <c r="B5" s="209" t="s">
        <v>198</v>
      </c>
      <c r="C5" s="209" t="s">
        <v>198</v>
      </c>
      <c r="D5" s="209" t="s">
        <v>198</v>
      </c>
      <c r="E5" s="209" t="s">
        <v>232</v>
      </c>
      <c r="F5" s="209" t="s">
        <v>233</v>
      </c>
      <c r="G5" s="209"/>
      <c r="H5" s="209" t="s">
        <v>232</v>
      </c>
      <c r="I5" s="209" t="s">
        <v>233</v>
      </c>
      <c r="J5" s="209" t="s">
        <v>232</v>
      </c>
      <c r="K5" s="209" t="s">
        <v>233</v>
      </c>
      <c r="L5" s="209" t="s">
        <v>232</v>
      </c>
      <c r="M5" s="209" t="s">
        <v>233</v>
      </c>
      <c r="N5" s="209" t="s">
        <v>233</v>
      </c>
      <c r="O5" s="209" t="s">
        <v>233</v>
      </c>
      <c r="P5" s="209" t="s">
        <v>233</v>
      </c>
      <c r="Q5" s="209"/>
      <c r="R5" s="209" t="s">
        <v>198</v>
      </c>
      <c r="S5" s="209" t="s">
        <v>198</v>
      </c>
      <c r="T5" s="209" t="s">
        <v>198</v>
      </c>
      <c r="U5" s="209" t="s">
        <v>198</v>
      </c>
      <c r="V5" s="209" t="s">
        <v>198</v>
      </c>
      <c r="W5" s="209" t="s">
        <v>198</v>
      </c>
      <c r="X5" s="209" t="s">
        <v>198</v>
      </c>
      <c r="Y5" s="209"/>
      <c r="Z5" s="209"/>
      <c r="AA5" s="209" t="s">
        <v>198</v>
      </c>
      <c r="AB5" s="209" t="s">
        <v>198</v>
      </c>
      <c r="AC5" s="209" t="s">
        <v>232</v>
      </c>
      <c r="AD5" s="209" t="s">
        <v>233</v>
      </c>
      <c r="AE5" s="209" t="s">
        <v>232</v>
      </c>
      <c r="AF5" s="209" t="s">
        <v>233</v>
      </c>
      <c r="AG5" s="209" t="s">
        <v>232</v>
      </c>
      <c r="AH5" s="209" t="s">
        <v>233</v>
      </c>
      <c r="AI5" s="209"/>
      <c r="AJ5" s="209" t="s">
        <v>198</v>
      </c>
      <c r="AK5" s="209" t="s">
        <v>198</v>
      </c>
      <c r="AL5" s="209" t="s">
        <v>198</v>
      </c>
      <c r="AM5" s="209" t="s">
        <v>198</v>
      </c>
      <c r="AN5" s="209" t="s">
        <v>198</v>
      </c>
      <c r="AO5" s="209" t="s">
        <v>198</v>
      </c>
    </row>
    <row r="6" spans="1:41" ht="17.25" customHeight="1">
      <c r="A6" s="209"/>
      <c r="B6" s="209" t="s">
        <v>198</v>
      </c>
      <c r="C6" s="209" t="s">
        <v>198</v>
      </c>
      <c r="D6" s="209" t="s">
        <v>198</v>
      </c>
      <c r="E6" s="209"/>
      <c r="F6" s="209"/>
      <c r="G6" s="209" t="s">
        <v>198</v>
      </c>
      <c r="H6" s="209"/>
      <c r="I6" s="209"/>
      <c r="J6" s="209"/>
      <c r="K6" s="209"/>
      <c r="L6" s="209"/>
      <c r="M6" s="209"/>
      <c r="N6" s="209"/>
      <c r="O6" s="209"/>
      <c r="P6" s="209"/>
      <c r="Q6" s="209" t="s">
        <v>198</v>
      </c>
      <c r="R6" s="209" t="s">
        <v>198</v>
      </c>
      <c r="S6" s="209" t="s">
        <v>198</v>
      </c>
      <c r="T6" s="209" t="s">
        <v>198</v>
      </c>
      <c r="U6" s="209" t="s">
        <v>198</v>
      </c>
      <c r="V6" s="209" t="s">
        <v>198</v>
      </c>
      <c r="W6" s="209" t="s">
        <v>198</v>
      </c>
      <c r="X6" s="209" t="s">
        <v>198</v>
      </c>
      <c r="Y6" s="209"/>
      <c r="Z6" s="209"/>
      <c r="AA6" s="209" t="s">
        <v>198</v>
      </c>
      <c r="AB6" s="209" t="s">
        <v>198</v>
      </c>
      <c r="AC6" s="209"/>
      <c r="AD6" s="209"/>
      <c r="AE6" s="209"/>
      <c r="AF6" s="209"/>
      <c r="AG6" s="209"/>
      <c r="AH6" s="209"/>
      <c r="AI6" s="209" t="s">
        <v>198</v>
      </c>
      <c r="AJ6" s="209" t="s">
        <v>198</v>
      </c>
      <c r="AK6" s="209" t="s">
        <v>198</v>
      </c>
      <c r="AL6" s="209" t="s">
        <v>198</v>
      </c>
      <c r="AM6" s="209" t="s">
        <v>198</v>
      </c>
      <c r="AN6" s="209" t="s">
        <v>198</v>
      </c>
      <c r="AO6" s="209" t="s">
        <v>198</v>
      </c>
    </row>
    <row r="7" spans="1:41" s="233" customFormat="1" ht="17.25" customHeight="1">
      <c r="A7" s="211" t="s">
        <v>234</v>
      </c>
      <c r="B7" s="211" t="s">
        <v>235</v>
      </c>
      <c r="C7" s="211" t="s">
        <v>236</v>
      </c>
      <c r="D7" s="211" t="s">
        <v>199</v>
      </c>
      <c r="E7" s="212">
        <v>590111214.4</v>
      </c>
      <c r="F7" s="212">
        <v>598847388.04</v>
      </c>
      <c r="G7" s="212">
        <v>1023655722.92</v>
      </c>
      <c r="H7" s="212">
        <v>505736261</v>
      </c>
      <c r="I7" s="212">
        <v>47295267</v>
      </c>
      <c r="J7" s="212">
        <v>82149976</v>
      </c>
      <c r="K7" s="212">
        <v>33561065.92</v>
      </c>
      <c r="L7" s="212">
        <v>437964</v>
      </c>
      <c r="M7" s="212">
        <v>312440848</v>
      </c>
      <c r="N7" s="212">
        <v>8371500</v>
      </c>
      <c r="O7" s="212">
        <v>31679579</v>
      </c>
      <c r="P7" s="212">
        <v>1983262</v>
      </c>
      <c r="Q7" s="212">
        <v>88327965</v>
      </c>
      <c r="R7" s="212">
        <v>34439525</v>
      </c>
      <c r="S7" s="212">
        <v>5397000</v>
      </c>
      <c r="T7" s="212">
        <v>1942700</v>
      </c>
      <c r="U7" s="212">
        <v>7604000</v>
      </c>
      <c r="V7" s="212">
        <v>3168200</v>
      </c>
      <c r="W7" s="212">
        <v>10841680</v>
      </c>
      <c r="X7" s="212">
        <v>1330000</v>
      </c>
      <c r="Y7" s="212">
        <v>19786860</v>
      </c>
      <c r="Z7" s="212">
        <v>453000</v>
      </c>
      <c r="AA7" s="212">
        <v>3470000</v>
      </c>
      <c r="AB7" s="212">
        <v>76686292.52</v>
      </c>
      <c r="AC7" s="212">
        <v>1787013.4</v>
      </c>
      <c r="AD7" s="212">
        <v>162345</v>
      </c>
      <c r="AE7" s="212">
        <v>0</v>
      </c>
      <c r="AF7" s="212">
        <v>693151.12</v>
      </c>
      <c r="AG7" s="212">
        <v>0</v>
      </c>
      <c r="AH7" s="212">
        <v>0</v>
      </c>
      <c r="AI7" s="212">
        <v>561436</v>
      </c>
      <c r="AJ7" s="212">
        <v>72490300</v>
      </c>
      <c r="AK7" s="212">
        <v>100800</v>
      </c>
      <c r="AL7" s="212">
        <v>110240</v>
      </c>
      <c r="AM7" s="212">
        <v>140027</v>
      </c>
      <c r="AN7" s="212">
        <v>641220</v>
      </c>
      <c r="AO7" s="212">
        <v>183382</v>
      </c>
    </row>
    <row r="8" spans="1:41" s="234" customFormat="1" ht="17.25" customHeight="1">
      <c r="A8" s="213" t="s">
        <v>237</v>
      </c>
      <c r="B8" s="213"/>
      <c r="C8" s="213" t="s">
        <v>198</v>
      </c>
      <c r="D8" s="214" t="s">
        <v>238</v>
      </c>
      <c r="E8" s="215">
        <v>123847114.4</v>
      </c>
      <c r="F8" s="215">
        <v>63171044.519999996</v>
      </c>
      <c r="G8" s="215">
        <v>148307861.92000002</v>
      </c>
      <c r="H8" s="215">
        <v>78287039</v>
      </c>
      <c r="I8" s="215">
        <v>1648524</v>
      </c>
      <c r="J8" s="215">
        <v>45148671</v>
      </c>
      <c r="K8" s="215">
        <v>5919069.92</v>
      </c>
      <c r="L8" s="215">
        <v>186060</v>
      </c>
      <c r="M8" s="215">
        <v>13814084</v>
      </c>
      <c r="N8" s="215">
        <v>0</v>
      </c>
      <c r="O8" s="215">
        <v>3196126</v>
      </c>
      <c r="P8" s="215">
        <v>108288</v>
      </c>
      <c r="Q8" s="215">
        <v>37478960</v>
      </c>
      <c r="R8" s="215">
        <v>11980620</v>
      </c>
      <c r="S8" s="215">
        <v>2411900</v>
      </c>
      <c r="T8" s="215">
        <v>769100</v>
      </c>
      <c r="U8" s="215">
        <v>3264600</v>
      </c>
      <c r="V8" s="215">
        <v>1442000</v>
      </c>
      <c r="W8" s="215">
        <v>4120780</v>
      </c>
      <c r="X8" s="215">
        <v>814000</v>
      </c>
      <c r="Y8" s="215">
        <v>11108960</v>
      </c>
      <c r="Z8" s="215">
        <v>262000</v>
      </c>
      <c r="AA8" s="215">
        <v>1410000</v>
      </c>
      <c r="AB8" s="215">
        <v>1119575</v>
      </c>
      <c r="AC8" s="215">
        <v>225344.4</v>
      </c>
      <c r="AD8" s="215">
        <v>0</v>
      </c>
      <c r="AE8" s="215">
        <v>0</v>
      </c>
      <c r="AF8" s="215">
        <v>412032.6</v>
      </c>
      <c r="AG8" s="215">
        <v>0</v>
      </c>
      <c r="AH8" s="215">
        <v>0</v>
      </c>
      <c r="AI8" s="215">
        <v>22630</v>
      </c>
      <c r="AJ8" s="215">
        <v>173268</v>
      </c>
      <c r="AK8" s="215">
        <v>14400</v>
      </c>
      <c r="AL8" s="215">
        <v>100000</v>
      </c>
      <c r="AM8" s="215">
        <v>0</v>
      </c>
      <c r="AN8" s="215">
        <v>171900</v>
      </c>
      <c r="AO8" s="215">
        <v>0</v>
      </c>
    </row>
    <row r="9" spans="1:41" ht="17.25" customHeight="1">
      <c r="A9" s="216">
        <v>1949797</v>
      </c>
      <c r="B9" s="217"/>
      <c r="C9" s="217"/>
      <c r="D9" s="218" t="s">
        <v>239</v>
      </c>
      <c r="E9" s="219">
        <v>4761504</v>
      </c>
      <c r="F9" s="219">
        <v>1790486</v>
      </c>
      <c r="G9" s="220">
        <v>5023430</v>
      </c>
      <c r="H9" s="219">
        <v>2750916</v>
      </c>
      <c r="I9" s="219">
        <v>0</v>
      </c>
      <c r="J9" s="219">
        <v>2010588</v>
      </c>
      <c r="K9" s="219">
        <v>132680</v>
      </c>
      <c r="L9" s="219">
        <v>0</v>
      </c>
      <c r="M9" s="219">
        <v>0</v>
      </c>
      <c r="N9" s="219">
        <v>0</v>
      </c>
      <c r="O9" s="219">
        <v>126510</v>
      </c>
      <c r="P9" s="219">
        <v>2736</v>
      </c>
      <c r="Q9" s="220">
        <v>1526880</v>
      </c>
      <c r="R9" s="219">
        <v>391220</v>
      </c>
      <c r="S9" s="219">
        <v>123400</v>
      </c>
      <c r="T9" s="219">
        <v>7400</v>
      </c>
      <c r="U9" s="219">
        <v>67700</v>
      </c>
      <c r="V9" s="219">
        <v>126600</v>
      </c>
      <c r="W9" s="219">
        <v>148680</v>
      </c>
      <c r="X9" s="219">
        <v>50000</v>
      </c>
      <c r="Y9" s="219">
        <v>521880</v>
      </c>
      <c r="Z9" s="219">
        <v>30000</v>
      </c>
      <c r="AA9" s="219">
        <v>60000</v>
      </c>
      <c r="AB9" s="220">
        <v>1680</v>
      </c>
      <c r="AC9" s="219">
        <v>0</v>
      </c>
      <c r="AD9" s="219">
        <v>0</v>
      </c>
      <c r="AE9" s="219">
        <v>0</v>
      </c>
      <c r="AF9" s="219">
        <v>0</v>
      </c>
      <c r="AG9" s="219">
        <v>0</v>
      </c>
      <c r="AH9" s="219">
        <v>0</v>
      </c>
      <c r="AI9" s="219">
        <v>0</v>
      </c>
      <c r="AJ9" s="219">
        <v>0</v>
      </c>
      <c r="AK9" s="219">
        <v>0</v>
      </c>
      <c r="AL9" s="219">
        <v>0</v>
      </c>
      <c r="AM9" s="219">
        <v>0</v>
      </c>
      <c r="AN9" s="219">
        <v>1680</v>
      </c>
      <c r="AO9" s="219">
        <v>0</v>
      </c>
    </row>
    <row r="10" spans="1:41" ht="17.25" customHeight="1">
      <c r="A10" s="221" t="s">
        <v>240</v>
      </c>
      <c r="B10" s="221"/>
      <c r="C10" s="221" t="s">
        <v>198</v>
      </c>
      <c r="D10" s="222" t="s">
        <v>241</v>
      </c>
      <c r="E10" s="223">
        <v>4761504</v>
      </c>
      <c r="F10" s="223">
        <v>1790486</v>
      </c>
      <c r="G10" s="220">
        <v>5023430</v>
      </c>
      <c r="H10" s="220">
        <v>2750916</v>
      </c>
      <c r="I10" s="220"/>
      <c r="J10" s="220">
        <v>2010588</v>
      </c>
      <c r="K10" s="220">
        <v>132680</v>
      </c>
      <c r="L10" s="220"/>
      <c r="M10" s="220"/>
      <c r="N10" s="220"/>
      <c r="O10" s="220">
        <v>126510</v>
      </c>
      <c r="P10" s="220">
        <v>2736</v>
      </c>
      <c r="Q10" s="220">
        <v>1526880</v>
      </c>
      <c r="R10" s="220">
        <v>391220</v>
      </c>
      <c r="S10" s="220">
        <v>123400</v>
      </c>
      <c r="T10" s="220">
        <v>7400</v>
      </c>
      <c r="U10" s="220">
        <v>67700</v>
      </c>
      <c r="V10" s="220">
        <v>126600</v>
      </c>
      <c r="W10" s="220">
        <v>148680</v>
      </c>
      <c r="X10" s="220">
        <v>50000</v>
      </c>
      <c r="Y10" s="220">
        <v>521880</v>
      </c>
      <c r="Z10" s="220">
        <v>30000</v>
      </c>
      <c r="AA10" s="220">
        <v>60000</v>
      </c>
      <c r="AB10" s="220">
        <v>1680</v>
      </c>
      <c r="AC10" s="220"/>
      <c r="AD10" s="220"/>
      <c r="AE10" s="220"/>
      <c r="AF10" s="220"/>
      <c r="AG10" s="220"/>
      <c r="AH10" s="220"/>
      <c r="AI10" s="220"/>
      <c r="AJ10" s="220"/>
      <c r="AK10" s="220"/>
      <c r="AL10" s="220"/>
      <c r="AM10" s="220"/>
      <c r="AN10" s="220">
        <v>1680</v>
      </c>
      <c r="AO10" s="220"/>
    </row>
    <row r="11" spans="1:41" ht="17.25" customHeight="1">
      <c r="A11" s="221" t="s">
        <v>242</v>
      </c>
      <c r="B11" s="221"/>
      <c r="C11" s="221" t="s">
        <v>198</v>
      </c>
      <c r="D11" s="222" t="s">
        <v>243</v>
      </c>
      <c r="E11" s="223">
        <v>0</v>
      </c>
      <c r="F11" s="223">
        <v>0</v>
      </c>
      <c r="G11" s="220">
        <v>0</v>
      </c>
      <c r="H11" s="220"/>
      <c r="I11" s="220"/>
      <c r="J11" s="220">
        <v>0</v>
      </c>
      <c r="K11" s="220"/>
      <c r="L11" s="220"/>
      <c r="M11" s="220"/>
      <c r="N11" s="220"/>
      <c r="O11" s="220"/>
      <c r="P11" s="220"/>
      <c r="Q11" s="220">
        <v>0</v>
      </c>
      <c r="R11" s="220"/>
      <c r="S11" s="220"/>
      <c r="T11" s="220"/>
      <c r="U11" s="220"/>
      <c r="V11" s="220"/>
      <c r="W11" s="220"/>
      <c r="X11" s="220">
        <v>0</v>
      </c>
      <c r="Y11" s="220"/>
      <c r="Z11" s="220"/>
      <c r="AA11" s="220"/>
      <c r="AB11" s="220">
        <v>0</v>
      </c>
      <c r="AC11" s="220"/>
      <c r="AD11" s="220"/>
      <c r="AE11" s="220"/>
      <c r="AF11" s="220"/>
      <c r="AG11" s="220"/>
      <c r="AH11" s="220"/>
      <c r="AI11" s="220"/>
      <c r="AJ11" s="220"/>
      <c r="AK11" s="220"/>
      <c r="AL11" s="220"/>
      <c r="AM11" s="220"/>
      <c r="AN11" s="220"/>
      <c r="AO11" s="220"/>
    </row>
    <row r="12" spans="1:41" ht="17.25" customHeight="1">
      <c r="A12" s="217" t="s">
        <v>244</v>
      </c>
      <c r="B12" s="217"/>
      <c r="C12" s="217" t="s">
        <v>198</v>
      </c>
      <c r="D12" s="217" t="s">
        <v>245</v>
      </c>
      <c r="E12" s="219">
        <v>2554368</v>
      </c>
      <c r="F12" s="219">
        <v>2775905</v>
      </c>
      <c r="G12" s="220">
        <v>4313393</v>
      </c>
      <c r="H12" s="219">
        <v>1551876</v>
      </c>
      <c r="I12" s="219">
        <v>0</v>
      </c>
      <c r="J12" s="219">
        <v>1002492</v>
      </c>
      <c r="K12" s="219">
        <v>74840</v>
      </c>
      <c r="L12" s="219">
        <v>0</v>
      </c>
      <c r="M12" s="219">
        <v>1682637</v>
      </c>
      <c r="N12" s="219">
        <v>0</v>
      </c>
      <c r="O12" s="219">
        <v>0</v>
      </c>
      <c r="P12" s="219">
        <v>1548</v>
      </c>
      <c r="Q12" s="220">
        <v>1016280</v>
      </c>
      <c r="R12" s="219">
        <v>230000</v>
      </c>
      <c r="S12" s="219">
        <v>120000</v>
      </c>
      <c r="T12" s="219">
        <v>15000</v>
      </c>
      <c r="U12" s="219">
        <v>80000</v>
      </c>
      <c r="V12" s="219">
        <v>80000</v>
      </c>
      <c r="W12" s="219">
        <v>150000</v>
      </c>
      <c r="X12" s="219">
        <v>0</v>
      </c>
      <c r="Y12" s="219">
        <v>281280</v>
      </c>
      <c r="Z12" s="219">
        <v>0</v>
      </c>
      <c r="AA12" s="219">
        <v>60000</v>
      </c>
      <c r="AB12" s="220">
        <v>600</v>
      </c>
      <c r="AC12" s="219">
        <v>0</v>
      </c>
      <c r="AD12" s="219">
        <v>0</v>
      </c>
      <c r="AE12" s="219">
        <v>0</v>
      </c>
      <c r="AF12" s="219">
        <v>0</v>
      </c>
      <c r="AG12" s="219">
        <v>0</v>
      </c>
      <c r="AH12" s="219">
        <v>0</v>
      </c>
      <c r="AI12" s="219">
        <v>0</v>
      </c>
      <c r="AJ12" s="219">
        <v>0</v>
      </c>
      <c r="AK12" s="219">
        <v>0</v>
      </c>
      <c r="AL12" s="219">
        <v>0</v>
      </c>
      <c r="AM12" s="219">
        <v>0</v>
      </c>
      <c r="AN12" s="219">
        <v>600</v>
      </c>
      <c r="AO12" s="219">
        <v>0</v>
      </c>
    </row>
    <row r="13" spans="1:41" ht="17.25" customHeight="1">
      <c r="A13" s="221" t="s">
        <v>246</v>
      </c>
      <c r="B13" s="221"/>
      <c r="C13" s="221" t="s">
        <v>198</v>
      </c>
      <c r="D13" s="221" t="s">
        <v>241</v>
      </c>
      <c r="E13" s="223">
        <v>2554368</v>
      </c>
      <c r="F13" s="223">
        <v>2775905</v>
      </c>
      <c r="G13" s="220">
        <v>4313393</v>
      </c>
      <c r="H13" s="220">
        <v>1551876</v>
      </c>
      <c r="I13" s="220"/>
      <c r="J13" s="220">
        <v>1002492</v>
      </c>
      <c r="K13" s="220">
        <v>74840</v>
      </c>
      <c r="L13" s="220"/>
      <c r="M13" s="220">
        <v>1682637</v>
      </c>
      <c r="N13" s="220"/>
      <c r="O13" s="220"/>
      <c r="P13" s="220">
        <v>1548</v>
      </c>
      <c r="Q13" s="220">
        <v>1016280</v>
      </c>
      <c r="R13" s="220">
        <v>230000</v>
      </c>
      <c r="S13" s="220">
        <v>120000</v>
      </c>
      <c r="T13" s="220">
        <v>15000</v>
      </c>
      <c r="U13" s="220">
        <v>80000</v>
      </c>
      <c r="V13" s="220">
        <v>80000</v>
      </c>
      <c r="W13" s="220">
        <v>150000</v>
      </c>
      <c r="X13" s="220"/>
      <c r="Y13" s="220">
        <v>281280</v>
      </c>
      <c r="Z13" s="220"/>
      <c r="AA13" s="220">
        <v>60000</v>
      </c>
      <c r="AB13" s="220">
        <v>600</v>
      </c>
      <c r="AC13" s="220"/>
      <c r="AD13" s="220"/>
      <c r="AE13" s="220"/>
      <c r="AF13" s="220"/>
      <c r="AG13" s="220"/>
      <c r="AH13" s="220"/>
      <c r="AI13" s="220"/>
      <c r="AJ13" s="220"/>
      <c r="AK13" s="220"/>
      <c r="AL13" s="220"/>
      <c r="AM13" s="220"/>
      <c r="AN13" s="220">
        <v>600</v>
      </c>
      <c r="AO13" s="220"/>
    </row>
    <row r="14" spans="1:41" ht="17.25" customHeight="1">
      <c r="A14" s="217" t="s">
        <v>247</v>
      </c>
      <c r="B14" s="217"/>
      <c r="C14" s="217" t="s">
        <v>198</v>
      </c>
      <c r="D14" s="217" t="s">
        <v>248</v>
      </c>
      <c r="E14" s="219">
        <v>64010544</v>
      </c>
      <c r="F14" s="219">
        <v>33879913</v>
      </c>
      <c r="G14" s="220">
        <v>77507167</v>
      </c>
      <c r="H14" s="219">
        <v>42867424</v>
      </c>
      <c r="I14" s="219">
        <v>0</v>
      </c>
      <c r="J14" s="219">
        <v>21143120</v>
      </c>
      <c r="K14" s="219">
        <v>2728404</v>
      </c>
      <c r="L14" s="219">
        <v>0</v>
      </c>
      <c r="M14" s="219">
        <v>8925155</v>
      </c>
      <c r="N14" s="219">
        <v>0</v>
      </c>
      <c r="O14" s="219">
        <v>1776572</v>
      </c>
      <c r="P14" s="219">
        <v>66492</v>
      </c>
      <c r="Q14" s="220">
        <v>20138600</v>
      </c>
      <c r="R14" s="219">
        <v>6694800</v>
      </c>
      <c r="S14" s="219">
        <v>1476600</v>
      </c>
      <c r="T14" s="219">
        <v>555200</v>
      </c>
      <c r="U14" s="219">
        <v>2104200</v>
      </c>
      <c r="V14" s="219">
        <v>791600</v>
      </c>
      <c r="W14" s="219">
        <v>2270600</v>
      </c>
      <c r="X14" s="219">
        <v>533000</v>
      </c>
      <c r="Y14" s="219">
        <v>4808600</v>
      </c>
      <c r="Z14" s="219">
        <v>154000</v>
      </c>
      <c r="AA14" s="219">
        <v>750000</v>
      </c>
      <c r="AB14" s="220">
        <v>244690</v>
      </c>
      <c r="AC14" s="219">
        <v>0</v>
      </c>
      <c r="AD14" s="219">
        <v>0</v>
      </c>
      <c r="AE14" s="219">
        <v>0</v>
      </c>
      <c r="AF14" s="219">
        <v>0</v>
      </c>
      <c r="AG14" s="219">
        <v>0</v>
      </c>
      <c r="AH14" s="219">
        <v>0</v>
      </c>
      <c r="AI14" s="219">
        <v>22630</v>
      </c>
      <c r="AJ14" s="219">
        <v>69000</v>
      </c>
      <c r="AK14" s="219">
        <v>14400</v>
      </c>
      <c r="AL14" s="219">
        <v>0</v>
      </c>
      <c r="AM14" s="219">
        <v>0</v>
      </c>
      <c r="AN14" s="219">
        <v>138660</v>
      </c>
      <c r="AO14" s="219">
        <v>0</v>
      </c>
    </row>
    <row r="15" spans="1:41" ht="17.25" customHeight="1">
      <c r="A15" s="221" t="s">
        <v>249</v>
      </c>
      <c r="B15" s="221"/>
      <c r="C15" s="221" t="s">
        <v>198</v>
      </c>
      <c r="D15" s="221" t="s">
        <v>241</v>
      </c>
      <c r="E15" s="223">
        <v>59814144</v>
      </c>
      <c r="F15" s="223">
        <v>31396145</v>
      </c>
      <c r="G15" s="220">
        <v>71347979</v>
      </c>
      <c r="H15" s="220">
        <v>39246040</v>
      </c>
      <c r="I15" s="220"/>
      <c r="J15" s="220">
        <v>20568104</v>
      </c>
      <c r="K15" s="220">
        <v>2508544</v>
      </c>
      <c r="L15" s="220"/>
      <c r="M15" s="220">
        <v>7186799</v>
      </c>
      <c r="N15" s="220"/>
      <c r="O15" s="220">
        <v>1776572</v>
      </c>
      <c r="P15" s="220">
        <v>61920</v>
      </c>
      <c r="Q15" s="220">
        <v>19638800</v>
      </c>
      <c r="R15" s="220">
        <v>6609800</v>
      </c>
      <c r="S15" s="220">
        <v>1404600</v>
      </c>
      <c r="T15" s="220">
        <v>500200</v>
      </c>
      <c r="U15" s="220">
        <v>2014200</v>
      </c>
      <c r="V15" s="220">
        <v>781600</v>
      </c>
      <c r="W15" s="220">
        <v>2270600</v>
      </c>
      <c r="X15" s="220">
        <v>513000</v>
      </c>
      <c r="Y15" s="220">
        <v>4680800</v>
      </c>
      <c r="Z15" s="220">
        <v>154000</v>
      </c>
      <c r="AA15" s="220">
        <v>710000</v>
      </c>
      <c r="AB15" s="220">
        <v>223510</v>
      </c>
      <c r="AC15" s="220"/>
      <c r="AD15" s="220"/>
      <c r="AE15" s="220"/>
      <c r="AF15" s="220"/>
      <c r="AG15" s="220"/>
      <c r="AH15" s="220"/>
      <c r="AI15" s="220">
        <v>22630</v>
      </c>
      <c r="AJ15" s="220">
        <v>57600</v>
      </c>
      <c r="AK15" s="220">
        <v>14400</v>
      </c>
      <c r="AL15" s="220"/>
      <c r="AM15" s="220"/>
      <c r="AN15" s="220">
        <v>128880</v>
      </c>
      <c r="AO15" s="220"/>
    </row>
    <row r="16" spans="1:41" ht="17.25" customHeight="1">
      <c r="A16" s="221" t="s">
        <v>250</v>
      </c>
      <c r="B16" s="221"/>
      <c r="C16" s="221" t="s">
        <v>198</v>
      </c>
      <c r="D16" s="221" t="s">
        <v>251</v>
      </c>
      <c r="E16" s="223">
        <v>1279008</v>
      </c>
      <c r="F16" s="223">
        <v>610960</v>
      </c>
      <c r="G16" s="220">
        <v>1574708</v>
      </c>
      <c r="H16" s="220">
        <v>839832</v>
      </c>
      <c r="I16" s="220"/>
      <c r="J16" s="220">
        <v>439176</v>
      </c>
      <c r="K16" s="220">
        <v>43400</v>
      </c>
      <c r="L16" s="220"/>
      <c r="M16" s="220">
        <v>251400</v>
      </c>
      <c r="N16" s="220"/>
      <c r="O16" s="220"/>
      <c r="P16" s="220">
        <v>900</v>
      </c>
      <c r="Q16" s="220">
        <v>314600</v>
      </c>
      <c r="R16" s="220">
        <v>50000</v>
      </c>
      <c r="S16" s="220">
        <v>50000</v>
      </c>
      <c r="T16" s="220">
        <v>50000</v>
      </c>
      <c r="U16" s="220">
        <v>50000</v>
      </c>
      <c r="V16" s="220"/>
      <c r="W16" s="220"/>
      <c r="X16" s="220"/>
      <c r="Y16" s="220">
        <v>114600</v>
      </c>
      <c r="Z16" s="220"/>
      <c r="AA16" s="220"/>
      <c r="AB16" s="220">
        <v>660</v>
      </c>
      <c r="AC16" s="220"/>
      <c r="AD16" s="220"/>
      <c r="AE16" s="220"/>
      <c r="AF16" s="220"/>
      <c r="AG16" s="220"/>
      <c r="AH16" s="220"/>
      <c r="AI16" s="220"/>
      <c r="AJ16" s="220"/>
      <c r="AK16" s="220"/>
      <c r="AL16" s="220"/>
      <c r="AM16" s="220"/>
      <c r="AN16" s="220">
        <v>660</v>
      </c>
      <c r="AO16" s="220"/>
    </row>
    <row r="17" spans="1:41" ht="17.25" customHeight="1">
      <c r="A17" s="221" t="s">
        <v>252</v>
      </c>
      <c r="B17" s="221"/>
      <c r="C17" s="221" t="s">
        <v>198</v>
      </c>
      <c r="D17" s="221" t="s">
        <v>253</v>
      </c>
      <c r="E17" s="223">
        <v>2917392</v>
      </c>
      <c r="F17" s="223">
        <v>1872808</v>
      </c>
      <c r="G17" s="220">
        <v>4584480</v>
      </c>
      <c r="H17" s="220">
        <v>2781552</v>
      </c>
      <c r="I17" s="220"/>
      <c r="J17" s="220">
        <v>135840</v>
      </c>
      <c r="K17" s="220">
        <v>176460</v>
      </c>
      <c r="L17" s="220"/>
      <c r="M17" s="220">
        <v>1486956</v>
      </c>
      <c r="N17" s="220"/>
      <c r="O17" s="220"/>
      <c r="P17" s="220">
        <v>3672</v>
      </c>
      <c r="Q17" s="220">
        <v>185200</v>
      </c>
      <c r="R17" s="220">
        <v>35000</v>
      </c>
      <c r="S17" s="220">
        <v>22000</v>
      </c>
      <c r="T17" s="220">
        <v>5000</v>
      </c>
      <c r="U17" s="220">
        <v>40000</v>
      </c>
      <c r="V17" s="220">
        <v>10000</v>
      </c>
      <c r="W17" s="220"/>
      <c r="X17" s="220">
        <v>20000</v>
      </c>
      <c r="Y17" s="220">
        <v>13200</v>
      </c>
      <c r="Z17" s="220"/>
      <c r="AA17" s="220">
        <v>40000</v>
      </c>
      <c r="AB17" s="220">
        <v>20520</v>
      </c>
      <c r="AC17" s="220"/>
      <c r="AD17" s="220"/>
      <c r="AE17" s="220"/>
      <c r="AF17" s="220"/>
      <c r="AG17" s="220"/>
      <c r="AH17" s="220"/>
      <c r="AI17" s="220"/>
      <c r="AJ17" s="220">
        <v>11400</v>
      </c>
      <c r="AK17" s="220"/>
      <c r="AL17" s="220"/>
      <c r="AM17" s="220"/>
      <c r="AN17" s="220">
        <v>9120</v>
      </c>
      <c r="AO17" s="220"/>
    </row>
    <row r="18" spans="1:41" ht="17.25" customHeight="1">
      <c r="A18" s="217" t="s">
        <v>254</v>
      </c>
      <c r="B18" s="217"/>
      <c r="C18" s="217" t="s">
        <v>198</v>
      </c>
      <c r="D18" s="217" t="s">
        <v>255</v>
      </c>
      <c r="E18" s="219">
        <v>4204572</v>
      </c>
      <c r="F18" s="219">
        <v>1594974</v>
      </c>
      <c r="G18" s="220">
        <v>4775146</v>
      </c>
      <c r="H18" s="219">
        <v>2415744</v>
      </c>
      <c r="I18" s="219">
        <v>0</v>
      </c>
      <c r="J18" s="219">
        <v>1602768</v>
      </c>
      <c r="K18" s="219">
        <v>133210</v>
      </c>
      <c r="L18" s="219">
        <v>186060</v>
      </c>
      <c r="M18" s="219">
        <v>316872</v>
      </c>
      <c r="N18" s="219">
        <v>0</v>
      </c>
      <c r="O18" s="219">
        <v>117720</v>
      </c>
      <c r="P18" s="219">
        <v>2772</v>
      </c>
      <c r="Q18" s="220">
        <v>1023200</v>
      </c>
      <c r="R18" s="219">
        <v>272000</v>
      </c>
      <c r="S18" s="219">
        <v>65000</v>
      </c>
      <c r="T18" s="219">
        <v>0</v>
      </c>
      <c r="U18" s="219">
        <v>48000</v>
      </c>
      <c r="V18" s="219">
        <v>21000</v>
      </c>
      <c r="W18" s="219">
        <v>137000</v>
      </c>
      <c r="X18" s="219">
        <v>15000</v>
      </c>
      <c r="Y18" s="219">
        <v>457200</v>
      </c>
      <c r="Z18" s="219">
        <v>8000</v>
      </c>
      <c r="AA18" s="219">
        <v>0</v>
      </c>
      <c r="AB18" s="220">
        <v>1200</v>
      </c>
      <c r="AC18" s="219">
        <v>0</v>
      </c>
      <c r="AD18" s="219">
        <v>0</v>
      </c>
      <c r="AE18" s="219">
        <v>0</v>
      </c>
      <c r="AF18" s="219">
        <v>0</v>
      </c>
      <c r="AG18" s="219">
        <v>0</v>
      </c>
      <c r="AH18" s="219">
        <v>0</v>
      </c>
      <c r="AI18" s="219">
        <v>0</v>
      </c>
      <c r="AJ18" s="219">
        <v>0</v>
      </c>
      <c r="AK18" s="219">
        <v>0</v>
      </c>
      <c r="AL18" s="219">
        <v>0</v>
      </c>
      <c r="AM18" s="219">
        <v>0</v>
      </c>
      <c r="AN18" s="219">
        <v>1200</v>
      </c>
      <c r="AO18" s="219">
        <v>0</v>
      </c>
    </row>
    <row r="19" spans="1:41" ht="17.25" customHeight="1">
      <c r="A19" s="221" t="s">
        <v>256</v>
      </c>
      <c r="B19" s="221"/>
      <c r="C19" s="221" t="s">
        <v>198</v>
      </c>
      <c r="D19" s="221" t="s">
        <v>241</v>
      </c>
      <c r="E19" s="223">
        <v>4204572</v>
      </c>
      <c r="F19" s="223">
        <v>1594974</v>
      </c>
      <c r="G19" s="220">
        <v>4775146</v>
      </c>
      <c r="H19" s="220">
        <v>2415744</v>
      </c>
      <c r="I19" s="220"/>
      <c r="J19" s="220">
        <v>1602768</v>
      </c>
      <c r="K19" s="220">
        <v>133210</v>
      </c>
      <c r="L19" s="220">
        <v>186060</v>
      </c>
      <c r="M19" s="220">
        <v>316872</v>
      </c>
      <c r="N19" s="220"/>
      <c r="O19" s="220">
        <v>117720</v>
      </c>
      <c r="P19" s="220">
        <v>2772</v>
      </c>
      <c r="Q19" s="220">
        <v>1023200</v>
      </c>
      <c r="R19" s="220">
        <v>272000</v>
      </c>
      <c r="S19" s="220">
        <v>65000</v>
      </c>
      <c r="T19" s="220"/>
      <c r="U19" s="220">
        <v>48000</v>
      </c>
      <c r="V19" s="220">
        <v>21000</v>
      </c>
      <c r="W19" s="220">
        <v>137000</v>
      </c>
      <c r="X19" s="220">
        <v>15000</v>
      </c>
      <c r="Y19" s="220">
        <v>457200</v>
      </c>
      <c r="Z19" s="220">
        <v>8000</v>
      </c>
      <c r="AA19" s="220"/>
      <c r="AB19" s="220">
        <v>1200</v>
      </c>
      <c r="AC19" s="220"/>
      <c r="AD19" s="220"/>
      <c r="AE19" s="220"/>
      <c r="AF19" s="220"/>
      <c r="AG19" s="220"/>
      <c r="AH19" s="220"/>
      <c r="AI19" s="220"/>
      <c r="AJ19" s="220"/>
      <c r="AK19" s="220"/>
      <c r="AL19" s="220"/>
      <c r="AM19" s="220"/>
      <c r="AN19" s="220">
        <v>1200</v>
      </c>
      <c r="AO19" s="220"/>
    </row>
    <row r="20" spans="1:41" ht="17.25" customHeight="1">
      <c r="A20" s="221" t="s">
        <v>257</v>
      </c>
      <c r="B20" s="221"/>
      <c r="C20" s="221" t="s">
        <v>198</v>
      </c>
      <c r="D20" s="221" t="s">
        <v>258</v>
      </c>
      <c r="E20" s="223">
        <v>0</v>
      </c>
      <c r="F20" s="223">
        <v>0</v>
      </c>
      <c r="G20" s="220">
        <v>0</v>
      </c>
      <c r="H20" s="220"/>
      <c r="I20" s="220"/>
      <c r="J20" s="220"/>
      <c r="K20" s="220"/>
      <c r="L20" s="220"/>
      <c r="M20" s="220"/>
      <c r="N20" s="220"/>
      <c r="O20" s="220"/>
      <c r="P20" s="220"/>
      <c r="Q20" s="220">
        <v>0</v>
      </c>
      <c r="R20" s="220"/>
      <c r="S20" s="220"/>
      <c r="T20" s="220"/>
      <c r="U20" s="220"/>
      <c r="V20" s="220"/>
      <c r="W20" s="220"/>
      <c r="X20" s="220"/>
      <c r="Y20" s="220"/>
      <c r="Z20" s="220"/>
      <c r="AA20" s="220"/>
      <c r="AB20" s="220">
        <v>0</v>
      </c>
      <c r="AC20" s="220"/>
      <c r="AD20" s="220"/>
      <c r="AE20" s="220"/>
      <c r="AF20" s="220"/>
      <c r="AG20" s="220"/>
      <c r="AH20" s="220"/>
      <c r="AI20" s="220"/>
      <c r="AJ20" s="220"/>
      <c r="AK20" s="220"/>
      <c r="AL20" s="220"/>
      <c r="AM20" s="220"/>
      <c r="AN20" s="220"/>
      <c r="AO20" s="220"/>
    </row>
    <row r="21" spans="1:41" ht="17.25" customHeight="1">
      <c r="A21" s="217" t="s">
        <v>259</v>
      </c>
      <c r="B21" s="217"/>
      <c r="C21" s="217" t="s">
        <v>198</v>
      </c>
      <c r="D21" s="217" t="s">
        <v>260</v>
      </c>
      <c r="E21" s="219">
        <v>1966284</v>
      </c>
      <c r="F21" s="219">
        <v>699852</v>
      </c>
      <c r="G21" s="220">
        <v>2218156</v>
      </c>
      <c r="H21" s="219">
        <v>1226940</v>
      </c>
      <c r="I21" s="219">
        <v>0</v>
      </c>
      <c r="J21" s="219">
        <v>739344</v>
      </c>
      <c r="K21" s="219">
        <v>72510</v>
      </c>
      <c r="L21" s="219">
        <v>0</v>
      </c>
      <c r="M21" s="219">
        <v>151920</v>
      </c>
      <c r="N21" s="219">
        <v>0</v>
      </c>
      <c r="O21" s="219">
        <v>25750</v>
      </c>
      <c r="P21" s="219">
        <v>1692</v>
      </c>
      <c r="Q21" s="220">
        <v>446600</v>
      </c>
      <c r="R21" s="219">
        <v>83000</v>
      </c>
      <c r="S21" s="219">
        <v>48200</v>
      </c>
      <c r="T21" s="219">
        <v>1200</v>
      </c>
      <c r="U21" s="219">
        <v>1600</v>
      </c>
      <c r="V21" s="219">
        <v>44000</v>
      </c>
      <c r="W21" s="219">
        <v>62000</v>
      </c>
      <c r="X21" s="219">
        <v>50000</v>
      </c>
      <c r="Y21" s="219">
        <v>156600</v>
      </c>
      <c r="Z21" s="219">
        <v>0</v>
      </c>
      <c r="AA21" s="219">
        <v>0</v>
      </c>
      <c r="AB21" s="220">
        <v>1380</v>
      </c>
      <c r="AC21" s="219">
        <v>0</v>
      </c>
      <c r="AD21" s="219">
        <v>0</v>
      </c>
      <c r="AE21" s="219">
        <v>0</v>
      </c>
      <c r="AF21" s="219">
        <v>0</v>
      </c>
      <c r="AG21" s="219">
        <v>0</v>
      </c>
      <c r="AH21" s="219">
        <v>0</v>
      </c>
      <c r="AI21" s="219">
        <v>0</v>
      </c>
      <c r="AJ21" s="219">
        <v>0</v>
      </c>
      <c r="AK21" s="219">
        <v>0</v>
      </c>
      <c r="AL21" s="219">
        <v>0</v>
      </c>
      <c r="AM21" s="219">
        <v>0</v>
      </c>
      <c r="AN21" s="219">
        <v>1380</v>
      </c>
      <c r="AO21" s="219">
        <v>0</v>
      </c>
    </row>
    <row r="22" spans="1:41" ht="17.25" customHeight="1">
      <c r="A22" s="221" t="s">
        <v>261</v>
      </c>
      <c r="B22" s="221"/>
      <c r="C22" s="221" t="s">
        <v>198</v>
      </c>
      <c r="D22" s="221" t="s">
        <v>241</v>
      </c>
      <c r="E22" s="223">
        <v>1966284</v>
      </c>
      <c r="F22" s="223">
        <v>699852</v>
      </c>
      <c r="G22" s="220">
        <v>2218156</v>
      </c>
      <c r="H22" s="220">
        <v>1226940</v>
      </c>
      <c r="I22" s="220"/>
      <c r="J22" s="220">
        <v>739344</v>
      </c>
      <c r="K22" s="220">
        <v>72510</v>
      </c>
      <c r="L22" s="220"/>
      <c r="M22" s="220">
        <v>151920</v>
      </c>
      <c r="N22" s="220"/>
      <c r="O22" s="220">
        <v>25750</v>
      </c>
      <c r="P22" s="220">
        <v>1692</v>
      </c>
      <c r="Q22" s="220">
        <v>446600</v>
      </c>
      <c r="R22" s="220">
        <v>83000</v>
      </c>
      <c r="S22" s="220">
        <v>48200</v>
      </c>
      <c r="T22" s="220">
        <v>1200</v>
      </c>
      <c r="U22" s="220">
        <v>1600</v>
      </c>
      <c r="V22" s="220">
        <v>44000</v>
      </c>
      <c r="W22" s="220">
        <v>62000</v>
      </c>
      <c r="X22" s="220">
        <v>50000</v>
      </c>
      <c r="Y22" s="220">
        <v>156600</v>
      </c>
      <c r="Z22" s="220"/>
      <c r="AA22" s="220"/>
      <c r="AB22" s="220">
        <v>1380</v>
      </c>
      <c r="AC22" s="220"/>
      <c r="AD22" s="220"/>
      <c r="AE22" s="220"/>
      <c r="AF22" s="220"/>
      <c r="AG22" s="220"/>
      <c r="AH22" s="220"/>
      <c r="AI22" s="220"/>
      <c r="AJ22" s="220"/>
      <c r="AK22" s="220"/>
      <c r="AL22" s="220"/>
      <c r="AM22" s="220"/>
      <c r="AN22" s="220">
        <v>1380</v>
      </c>
      <c r="AO22" s="220"/>
    </row>
    <row r="23" spans="1:41" ht="17.25" customHeight="1">
      <c r="A23" s="217" t="s">
        <v>262</v>
      </c>
      <c r="B23" s="217"/>
      <c r="C23" s="217" t="s">
        <v>198</v>
      </c>
      <c r="D23" s="217" t="s">
        <v>263</v>
      </c>
      <c r="E23" s="219">
        <v>13717125</v>
      </c>
      <c r="F23" s="219">
        <v>6155824</v>
      </c>
      <c r="G23" s="220">
        <v>16498349</v>
      </c>
      <c r="H23" s="219">
        <v>8738738</v>
      </c>
      <c r="I23" s="219">
        <v>334200</v>
      </c>
      <c r="J23" s="219">
        <v>4978387</v>
      </c>
      <c r="K23" s="219">
        <v>723302</v>
      </c>
      <c r="L23" s="219">
        <v>0</v>
      </c>
      <c r="M23" s="219">
        <v>1149228</v>
      </c>
      <c r="N23" s="219">
        <v>0</v>
      </c>
      <c r="O23" s="219">
        <v>564054</v>
      </c>
      <c r="P23" s="219">
        <v>10440</v>
      </c>
      <c r="Q23" s="220">
        <v>3356000</v>
      </c>
      <c r="R23" s="219">
        <v>1207200</v>
      </c>
      <c r="S23" s="219">
        <v>206400</v>
      </c>
      <c r="T23" s="219">
        <v>41900</v>
      </c>
      <c r="U23" s="219">
        <v>262700</v>
      </c>
      <c r="V23" s="219">
        <v>53800</v>
      </c>
      <c r="W23" s="219">
        <v>307000</v>
      </c>
      <c r="X23" s="219">
        <v>0</v>
      </c>
      <c r="Y23" s="219">
        <v>1251000</v>
      </c>
      <c r="Z23" s="219">
        <v>26000</v>
      </c>
      <c r="AA23" s="219">
        <v>0</v>
      </c>
      <c r="AB23" s="220">
        <v>18600</v>
      </c>
      <c r="AC23" s="219">
        <v>0</v>
      </c>
      <c r="AD23" s="219">
        <v>0</v>
      </c>
      <c r="AE23" s="219">
        <v>0</v>
      </c>
      <c r="AF23" s="219">
        <v>0</v>
      </c>
      <c r="AG23" s="219">
        <v>0</v>
      </c>
      <c r="AH23" s="219">
        <v>0</v>
      </c>
      <c r="AI23" s="219">
        <v>0</v>
      </c>
      <c r="AJ23" s="219">
        <v>12000</v>
      </c>
      <c r="AK23" s="219">
        <v>0</v>
      </c>
      <c r="AL23" s="219">
        <v>0</v>
      </c>
      <c r="AM23" s="219">
        <v>0</v>
      </c>
      <c r="AN23" s="219">
        <v>6600</v>
      </c>
      <c r="AO23" s="219">
        <v>0</v>
      </c>
    </row>
    <row r="24" spans="1:41" ht="17.25" customHeight="1">
      <c r="A24" s="221" t="s">
        <v>264</v>
      </c>
      <c r="B24" s="221"/>
      <c r="C24" s="221" t="s">
        <v>198</v>
      </c>
      <c r="D24" s="221" t="s">
        <v>241</v>
      </c>
      <c r="E24" s="223">
        <v>13717125</v>
      </c>
      <c r="F24" s="223">
        <v>6155824</v>
      </c>
      <c r="G24" s="220">
        <v>16498349</v>
      </c>
      <c r="H24" s="220">
        <v>8738738</v>
      </c>
      <c r="I24" s="220">
        <v>334200</v>
      </c>
      <c r="J24" s="220">
        <v>4978387</v>
      </c>
      <c r="K24" s="220">
        <v>723302</v>
      </c>
      <c r="L24" s="220"/>
      <c r="M24" s="220">
        <v>1149228</v>
      </c>
      <c r="N24" s="220"/>
      <c r="O24" s="220">
        <v>564054</v>
      </c>
      <c r="P24" s="220">
        <v>10440</v>
      </c>
      <c r="Q24" s="220">
        <v>3356000</v>
      </c>
      <c r="R24" s="220">
        <v>1207200</v>
      </c>
      <c r="S24" s="220">
        <v>206400</v>
      </c>
      <c r="T24" s="220">
        <v>41900</v>
      </c>
      <c r="U24" s="220">
        <v>262700</v>
      </c>
      <c r="V24" s="220">
        <v>53800</v>
      </c>
      <c r="W24" s="220">
        <v>307000</v>
      </c>
      <c r="X24" s="220"/>
      <c r="Y24" s="220">
        <v>1251000</v>
      </c>
      <c r="Z24" s="220">
        <v>26000</v>
      </c>
      <c r="AA24" s="220"/>
      <c r="AB24" s="220">
        <v>18600</v>
      </c>
      <c r="AC24" s="220"/>
      <c r="AD24" s="220"/>
      <c r="AE24" s="220"/>
      <c r="AF24" s="220"/>
      <c r="AG24" s="220"/>
      <c r="AH24" s="220"/>
      <c r="AI24" s="220"/>
      <c r="AJ24" s="220">
        <v>12000</v>
      </c>
      <c r="AK24" s="220"/>
      <c r="AL24" s="220"/>
      <c r="AM24" s="220"/>
      <c r="AN24" s="220">
        <v>6600</v>
      </c>
      <c r="AO24" s="220"/>
    </row>
    <row r="25" spans="1:41" ht="17.25" customHeight="1">
      <c r="A25" s="217" t="s">
        <v>265</v>
      </c>
      <c r="B25" s="217"/>
      <c r="C25" s="217" t="s">
        <v>198</v>
      </c>
      <c r="D25" s="217" t="s">
        <v>266</v>
      </c>
      <c r="E25" s="219">
        <v>0</v>
      </c>
      <c r="F25" s="219">
        <v>0</v>
      </c>
      <c r="G25" s="220">
        <v>0</v>
      </c>
      <c r="H25" s="219">
        <v>0</v>
      </c>
      <c r="I25" s="219">
        <v>0</v>
      </c>
      <c r="J25" s="219">
        <v>0</v>
      </c>
      <c r="K25" s="219">
        <v>0</v>
      </c>
      <c r="L25" s="219">
        <v>0</v>
      </c>
      <c r="M25" s="219">
        <v>0</v>
      </c>
      <c r="N25" s="219">
        <v>0</v>
      </c>
      <c r="O25" s="219">
        <v>0</v>
      </c>
      <c r="P25" s="219">
        <v>0</v>
      </c>
      <c r="Q25" s="220">
        <v>0</v>
      </c>
      <c r="R25" s="219">
        <v>0</v>
      </c>
      <c r="S25" s="219">
        <v>0</v>
      </c>
      <c r="T25" s="219">
        <v>0</v>
      </c>
      <c r="U25" s="219">
        <v>0</v>
      </c>
      <c r="V25" s="219">
        <v>0</v>
      </c>
      <c r="W25" s="219">
        <v>0</v>
      </c>
      <c r="X25" s="219">
        <v>0</v>
      </c>
      <c r="Y25" s="219">
        <v>0</v>
      </c>
      <c r="Z25" s="219">
        <v>0</v>
      </c>
      <c r="AA25" s="219">
        <v>0</v>
      </c>
      <c r="AB25" s="220">
        <v>0</v>
      </c>
      <c r="AC25" s="219">
        <v>0</v>
      </c>
      <c r="AD25" s="219">
        <v>0</v>
      </c>
      <c r="AE25" s="219">
        <v>0</v>
      </c>
      <c r="AF25" s="219">
        <v>0</v>
      </c>
      <c r="AG25" s="219">
        <v>0</v>
      </c>
      <c r="AH25" s="219">
        <v>0</v>
      </c>
      <c r="AI25" s="219">
        <v>0</v>
      </c>
      <c r="AJ25" s="219">
        <v>0</v>
      </c>
      <c r="AK25" s="219">
        <v>0</v>
      </c>
      <c r="AL25" s="219">
        <v>0</v>
      </c>
      <c r="AM25" s="219">
        <v>0</v>
      </c>
      <c r="AN25" s="219">
        <v>0</v>
      </c>
      <c r="AO25" s="219">
        <v>0</v>
      </c>
    </row>
    <row r="26" spans="1:41" ht="17.25" customHeight="1">
      <c r="A26" s="221" t="s">
        <v>267</v>
      </c>
      <c r="B26" s="221"/>
      <c r="C26" s="221" t="s">
        <v>198</v>
      </c>
      <c r="D26" s="221" t="s">
        <v>241</v>
      </c>
      <c r="E26" s="223">
        <v>0</v>
      </c>
      <c r="F26" s="223">
        <v>0</v>
      </c>
      <c r="G26" s="220">
        <v>0</v>
      </c>
      <c r="H26" s="220"/>
      <c r="I26" s="220"/>
      <c r="J26" s="220"/>
      <c r="K26" s="220"/>
      <c r="L26" s="220"/>
      <c r="M26" s="220"/>
      <c r="N26" s="220"/>
      <c r="O26" s="220"/>
      <c r="P26" s="220"/>
      <c r="Q26" s="220">
        <v>0</v>
      </c>
      <c r="R26" s="220"/>
      <c r="S26" s="220"/>
      <c r="T26" s="220"/>
      <c r="U26" s="220"/>
      <c r="V26" s="220"/>
      <c r="W26" s="220"/>
      <c r="X26" s="220"/>
      <c r="Y26" s="220"/>
      <c r="Z26" s="220"/>
      <c r="AA26" s="220"/>
      <c r="AB26" s="220">
        <v>0</v>
      </c>
      <c r="AC26" s="220"/>
      <c r="AD26" s="220"/>
      <c r="AE26" s="220"/>
      <c r="AF26" s="220"/>
      <c r="AG26" s="220"/>
      <c r="AH26" s="220"/>
      <c r="AI26" s="220"/>
      <c r="AJ26" s="220"/>
      <c r="AK26" s="220"/>
      <c r="AL26" s="220"/>
      <c r="AM26" s="220"/>
      <c r="AN26" s="220"/>
      <c r="AO26" s="220"/>
    </row>
    <row r="27" spans="1:41" ht="17.25" customHeight="1">
      <c r="A27" s="217" t="s">
        <v>268</v>
      </c>
      <c r="B27" s="217"/>
      <c r="C27" s="217" t="s">
        <v>198</v>
      </c>
      <c r="D27" s="217" t="s">
        <v>269</v>
      </c>
      <c r="E27" s="219">
        <v>1655892</v>
      </c>
      <c r="F27" s="219">
        <v>602396</v>
      </c>
      <c r="G27" s="220">
        <v>1855008</v>
      </c>
      <c r="H27" s="219">
        <v>988320</v>
      </c>
      <c r="I27" s="219">
        <v>0</v>
      </c>
      <c r="J27" s="219">
        <v>667572</v>
      </c>
      <c r="K27" s="219">
        <v>63060</v>
      </c>
      <c r="L27" s="219">
        <v>0</v>
      </c>
      <c r="M27" s="219">
        <v>134544</v>
      </c>
      <c r="N27" s="219">
        <v>0</v>
      </c>
      <c r="O27" s="219">
        <v>0</v>
      </c>
      <c r="P27" s="219">
        <v>1512</v>
      </c>
      <c r="Q27" s="220">
        <v>402200</v>
      </c>
      <c r="R27" s="219">
        <v>90000</v>
      </c>
      <c r="S27" s="219">
        <v>7000</v>
      </c>
      <c r="T27" s="219">
        <v>1600</v>
      </c>
      <c r="U27" s="219">
        <v>41000</v>
      </c>
      <c r="V27" s="219">
        <v>34000</v>
      </c>
      <c r="W27" s="219">
        <v>50400</v>
      </c>
      <c r="X27" s="219">
        <v>0</v>
      </c>
      <c r="Y27" s="219">
        <v>178200</v>
      </c>
      <c r="Z27" s="219">
        <v>0</v>
      </c>
      <c r="AA27" s="219">
        <v>0</v>
      </c>
      <c r="AB27" s="220">
        <v>1080</v>
      </c>
      <c r="AC27" s="219">
        <v>0</v>
      </c>
      <c r="AD27" s="219">
        <v>0</v>
      </c>
      <c r="AE27" s="219">
        <v>0</v>
      </c>
      <c r="AF27" s="219">
        <v>0</v>
      </c>
      <c r="AG27" s="219">
        <v>0</v>
      </c>
      <c r="AH27" s="219">
        <v>0</v>
      </c>
      <c r="AI27" s="219">
        <v>0</v>
      </c>
      <c r="AJ27" s="219">
        <v>0</v>
      </c>
      <c r="AK27" s="219">
        <v>0</v>
      </c>
      <c r="AL27" s="219">
        <v>0</v>
      </c>
      <c r="AM27" s="219">
        <v>0</v>
      </c>
      <c r="AN27" s="219">
        <v>1080</v>
      </c>
      <c r="AO27" s="219">
        <v>0</v>
      </c>
    </row>
    <row r="28" spans="1:41" ht="17.25" customHeight="1">
      <c r="A28" s="221" t="s">
        <v>270</v>
      </c>
      <c r="B28" s="221"/>
      <c r="C28" s="221" t="s">
        <v>198</v>
      </c>
      <c r="D28" s="221" t="s">
        <v>241</v>
      </c>
      <c r="E28" s="223">
        <v>1655892</v>
      </c>
      <c r="F28" s="223">
        <v>602396</v>
      </c>
      <c r="G28" s="220">
        <v>1855008</v>
      </c>
      <c r="H28" s="220">
        <v>988320</v>
      </c>
      <c r="I28" s="220"/>
      <c r="J28" s="220">
        <v>667572</v>
      </c>
      <c r="K28" s="220">
        <v>63060</v>
      </c>
      <c r="L28" s="220"/>
      <c r="M28" s="220">
        <v>134544</v>
      </c>
      <c r="N28" s="220"/>
      <c r="O28" s="220"/>
      <c r="P28" s="220">
        <v>1512</v>
      </c>
      <c r="Q28" s="220">
        <v>402200</v>
      </c>
      <c r="R28" s="220">
        <v>90000</v>
      </c>
      <c r="S28" s="220">
        <v>7000</v>
      </c>
      <c r="T28" s="220">
        <v>1600</v>
      </c>
      <c r="U28" s="220">
        <v>41000</v>
      </c>
      <c r="V28" s="220">
        <v>34000</v>
      </c>
      <c r="W28" s="220">
        <v>50400</v>
      </c>
      <c r="X28" s="220"/>
      <c r="Y28" s="220">
        <v>178200</v>
      </c>
      <c r="Z28" s="220"/>
      <c r="AA28" s="220"/>
      <c r="AB28" s="220">
        <v>1080</v>
      </c>
      <c r="AC28" s="220"/>
      <c r="AD28" s="220"/>
      <c r="AE28" s="220"/>
      <c r="AF28" s="220"/>
      <c r="AG28" s="220"/>
      <c r="AH28" s="220"/>
      <c r="AI28" s="220"/>
      <c r="AJ28" s="220"/>
      <c r="AK28" s="220"/>
      <c r="AL28" s="220"/>
      <c r="AM28" s="220"/>
      <c r="AN28" s="220">
        <v>1080</v>
      </c>
      <c r="AO28" s="220"/>
    </row>
    <row r="29" spans="1:41" ht="17.25" customHeight="1">
      <c r="A29" s="217" t="s">
        <v>271</v>
      </c>
      <c r="B29" s="217"/>
      <c r="C29" s="217" t="s">
        <v>198</v>
      </c>
      <c r="D29" s="217" t="s">
        <v>272</v>
      </c>
      <c r="E29" s="219">
        <v>239520</v>
      </c>
      <c r="F29" s="219">
        <v>86824</v>
      </c>
      <c r="G29" s="220">
        <v>264824</v>
      </c>
      <c r="H29" s="219">
        <v>139812</v>
      </c>
      <c r="I29" s="219">
        <v>0</v>
      </c>
      <c r="J29" s="219">
        <v>99708</v>
      </c>
      <c r="K29" s="219">
        <v>6920</v>
      </c>
      <c r="L29" s="219">
        <v>0</v>
      </c>
      <c r="M29" s="219">
        <v>0</v>
      </c>
      <c r="N29" s="219">
        <v>0</v>
      </c>
      <c r="O29" s="219">
        <v>18240</v>
      </c>
      <c r="P29" s="219">
        <v>144</v>
      </c>
      <c r="Q29" s="220">
        <v>61400</v>
      </c>
      <c r="R29" s="219">
        <v>9000</v>
      </c>
      <c r="S29" s="219">
        <v>5000</v>
      </c>
      <c r="T29" s="219">
        <v>0</v>
      </c>
      <c r="U29" s="219">
        <v>7000</v>
      </c>
      <c r="V29" s="219">
        <v>3000</v>
      </c>
      <c r="W29" s="219">
        <v>11000</v>
      </c>
      <c r="X29" s="219">
        <v>0</v>
      </c>
      <c r="Y29" s="219">
        <v>26400</v>
      </c>
      <c r="Z29" s="219">
        <v>0</v>
      </c>
      <c r="AA29" s="219">
        <v>0</v>
      </c>
      <c r="AB29" s="220">
        <v>120</v>
      </c>
      <c r="AC29" s="219">
        <v>0</v>
      </c>
      <c r="AD29" s="219">
        <v>0</v>
      </c>
      <c r="AE29" s="219">
        <v>0</v>
      </c>
      <c r="AF29" s="219">
        <v>0</v>
      </c>
      <c r="AG29" s="219">
        <v>0</v>
      </c>
      <c r="AH29" s="219">
        <v>0</v>
      </c>
      <c r="AI29" s="219">
        <v>0</v>
      </c>
      <c r="AJ29" s="219">
        <v>0</v>
      </c>
      <c r="AK29" s="219">
        <v>0</v>
      </c>
      <c r="AL29" s="219">
        <v>0</v>
      </c>
      <c r="AM29" s="219">
        <v>0</v>
      </c>
      <c r="AN29" s="219">
        <v>120</v>
      </c>
      <c r="AO29" s="219">
        <v>0</v>
      </c>
    </row>
    <row r="30" spans="1:41" ht="17.25" customHeight="1">
      <c r="A30" s="221" t="s">
        <v>273</v>
      </c>
      <c r="B30" s="221"/>
      <c r="C30" s="221" t="s">
        <v>198</v>
      </c>
      <c r="D30" s="221" t="s">
        <v>241</v>
      </c>
      <c r="E30" s="223">
        <v>239520</v>
      </c>
      <c r="F30" s="223">
        <v>86824</v>
      </c>
      <c r="G30" s="220">
        <v>264824</v>
      </c>
      <c r="H30" s="220">
        <v>139812</v>
      </c>
      <c r="I30" s="220"/>
      <c r="J30" s="220">
        <v>99708</v>
      </c>
      <c r="K30" s="220">
        <v>6920</v>
      </c>
      <c r="L30" s="220"/>
      <c r="M30" s="220"/>
      <c r="N30" s="220"/>
      <c r="O30" s="220">
        <v>18240</v>
      </c>
      <c r="P30" s="220">
        <v>144</v>
      </c>
      <c r="Q30" s="220">
        <v>61400</v>
      </c>
      <c r="R30" s="220">
        <v>9000</v>
      </c>
      <c r="S30" s="220">
        <v>5000</v>
      </c>
      <c r="T30" s="220"/>
      <c r="U30" s="220">
        <v>7000</v>
      </c>
      <c r="V30" s="220">
        <v>3000</v>
      </c>
      <c r="W30" s="220">
        <v>11000</v>
      </c>
      <c r="X30" s="220"/>
      <c r="Y30" s="220">
        <v>26400</v>
      </c>
      <c r="Z30" s="220"/>
      <c r="AA30" s="220"/>
      <c r="AB30" s="220">
        <v>120</v>
      </c>
      <c r="AC30" s="220"/>
      <c r="AD30" s="220"/>
      <c r="AE30" s="220"/>
      <c r="AF30" s="220"/>
      <c r="AG30" s="220"/>
      <c r="AH30" s="220"/>
      <c r="AI30" s="220"/>
      <c r="AJ30" s="220"/>
      <c r="AK30" s="220"/>
      <c r="AL30" s="220"/>
      <c r="AM30" s="220"/>
      <c r="AN30" s="220">
        <v>120</v>
      </c>
      <c r="AO30" s="220"/>
    </row>
    <row r="31" spans="1:41" ht="17.25" customHeight="1">
      <c r="A31" s="217" t="s">
        <v>274</v>
      </c>
      <c r="B31" s="217"/>
      <c r="C31" s="217" t="s">
        <v>198</v>
      </c>
      <c r="D31" s="217" t="s">
        <v>275</v>
      </c>
      <c r="E31" s="219">
        <v>6069108</v>
      </c>
      <c r="F31" s="219">
        <v>2989362</v>
      </c>
      <c r="G31" s="220">
        <v>6846170</v>
      </c>
      <c r="H31" s="219">
        <v>3342072</v>
      </c>
      <c r="I31" s="219">
        <v>0</v>
      </c>
      <c r="J31" s="219">
        <v>2727036</v>
      </c>
      <c r="K31" s="219">
        <v>688160</v>
      </c>
      <c r="L31" s="219">
        <v>0</v>
      </c>
      <c r="M31" s="219">
        <v>0</v>
      </c>
      <c r="N31" s="219">
        <v>0</v>
      </c>
      <c r="O31" s="219">
        <v>85230</v>
      </c>
      <c r="P31" s="219">
        <v>3672</v>
      </c>
      <c r="Q31" s="220">
        <v>2201800</v>
      </c>
      <c r="R31" s="219">
        <v>732000</v>
      </c>
      <c r="S31" s="219">
        <v>93400</v>
      </c>
      <c r="T31" s="219">
        <v>82400</v>
      </c>
      <c r="U31" s="219">
        <v>120200</v>
      </c>
      <c r="V31" s="219">
        <v>32000</v>
      </c>
      <c r="W31" s="219">
        <v>240000</v>
      </c>
      <c r="X31" s="219">
        <v>50000</v>
      </c>
      <c r="Y31" s="219">
        <v>721800</v>
      </c>
      <c r="Z31" s="219">
        <v>30000</v>
      </c>
      <c r="AA31" s="219">
        <v>100000</v>
      </c>
      <c r="AB31" s="220">
        <v>10500</v>
      </c>
      <c r="AC31" s="219">
        <v>0</v>
      </c>
      <c r="AD31" s="219">
        <v>0</v>
      </c>
      <c r="AE31" s="219">
        <v>0</v>
      </c>
      <c r="AF31" s="219">
        <v>0</v>
      </c>
      <c r="AG31" s="219">
        <v>0</v>
      </c>
      <c r="AH31" s="219">
        <v>0</v>
      </c>
      <c r="AI31" s="219">
        <v>0</v>
      </c>
      <c r="AJ31" s="219">
        <v>7800</v>
      </c>
      <c r="AK31" s="219">
        <v>0</v>
      </c>
      <c r="AL31" s="219">
        <v>0</v>
      </c>
      <c r="AM31" s="219">
        <v>0</v>
      </c>
      <c r="AN31" s="219">
        <v>2700</v>
      </c>
      <c r="AO31" s="219">
        <v>0</v>
      </c>
    </row>
    <row r="32" spans="1:41" ht="17.25" customHeight="1">
      <c r="A32" s="221" t="s">
        <v>276</v>
      </c>
      <c r="B32" s="221"/>
      <c r="C32" s="221" t="s">
        <v>198</v>
      </c>
      <c r="D32" s="221" t="s">
        <v>241</v>
      </c>
      <c r="E32" s="223">
        <v>6069108</v>
      </c>
      <c r="F32" s="223">
        <v>2989362</v>
      </c>
      <c r="G32" s="220">
        <v>6846170</v>
      </c>
      <c r="H32" s="220">
        <v>3342072</v>
      </c>
      <c r="I32" s="220"/>
      <c r="J32" s="220">
        <v>2727036</v>
      </c>
      <c r="K32" s="220">
        <v>688160</v>
      </c>
      <c r="L32" s="220"/>
      <c r="M32" s="220"/>
      <c r="N32" s="220"/>
      <c r="O32" s="220">
        <v>85230</v>
      </c>
      <c r="P32" s="220">
        <v>3672</v>
      </c>
      <c r="Q32" s="220">
        <v>2201800</v>
      </c>
      <c r="R32" s="220">
        <v>732000</v>
      </c>
      <c r="S32" s="220">
        <v>93400</v>
      </c>
      <c r="T32" s="220">
        <v>82400</v>
      </c>
      <c r="U32" s="220">
        <v>120200</v>
      </c>
      <c r="V32" s="220">
        <v>32000</v>
      </c>
      <c r="W32" s="220">
        <v>240000</v>
      </c>
      <c r="X32" s="220">
        <v>50000</v>
      </c>
      <c r="Y32" s="220">
        <v>721800</v>
      </c>
      <c r="Z32" s="220">
        <v>30000</v>
      </c>
      <c r="AA32" s="220">
        <v>100000</v>
      </c>
      <c r="AB32" s="220">
        <v>10500</v>
      </c>
      <c r="AC32" s="220"/>
      <c r="AD32" s="220"/>
      <c r="AE32" s="220"/>
      <c r="AF32" s="220"/>
      <c r="AG32" s="220"/>
      <c r="AH32" s="220"/>
      <c r="AI32" s="220"/>
      <c r="AJ32" s="220">
        <v>7800</v>
      </c>
      <c r="AK32" s="220"/>
      <c r="AL32" s="220"/>
      <c r="AM32" s="220"/>
      <c r="AN32" s="220">
        <v>2700</v>
      </c>
      <c r="AO32" s="220"/>
    </row>
    <row r="33" spans="1:41" ht="17.25" customHeight="1">
      <c r="A33" s="217" t="s">
        <v>277</v>
      </c>
      <c r="B33" s="217"/>
      <c r="C33" s="217" t="s">
        <v>198</v>
      </c>
      <c r="D33" s="217" t="s">
        <v>278</v>
      </c>
      <c r="E33" s="219">
        <v>3734244</v>
      </c>
      <c r="F33" s="219">
        <v>1657766.52</v>
      </c>
      <c r="G33" s="220">
        <v>3997489.92</v>
      </c>
      <c r="H33" s="219">
        <v>2217996</v>
      </c>
      <c r="I33" s="219">
        <v>0</v>
      </c>
      <c r="J33" s="219">
        <v>1516248</v>
      </c>
      <c r="K33" s="219">
        <v>260221.92</v>
      </c>
      <c r="L33" s="219">
        <v>0</v>
      </c>
      <c r="M33" s="219">
        <v>0</v>
      </c>
      <c r="N33" s="219">
        <v>0</v>
      </c>
      <c r="O33" s="219">
        <v>0</v>
      </c>
      <c r="P33" s="219">
        <v>3024</v>
      </c>
      <c r="Q33" s="220">
        <v>912000</v>
      </c>
      <c r="R33" s="219">
        <v>148000</v>
      </c>
      <c r="S33" s="219">
        <v>38000</v>
      </c>
      <c r="T33" s="219">
        <v>3000</v>
      </c>
      <c r="U33" s="219">
        <v>69000</v>
      </c>
      <c r="V33" s="219">
        <v>51000</v>
      </c>
      <c r="W33" s="219">
        <v>157000</v>
      </c>
      <c r="X33" s="219">
        <v>5000</v>
      </c>
      <c r="Y33" s="219">
        <v>432000</v>
      </c>
      <c r="Z33" s="219">
        <v>9000</v>
      </c>
      <c r="AA33" s="219">
        <v>0</v>
      </c>
      <c r="AB33" s="220">
        <v>482520.6</v>
      </c>
      <c r="AC33" s="219">
        <v>0</v>
      </c>
      <c r="AD33" s="219">
        <v>0</v>
      </c>
      <c r="AE33" s="219">
        <v>0</v>
      </c>
      <c r="AF33" s="219">
        <v>412032.6</v>
      </c>
      <c r="AG33" s="219">
        <v>0</v>
      </c>
      <c r="AH33" s="219">
        <v>0</v>
      </c>
      <c r="AI33" s="219">
        <v>0</v>
      </c>
      <c r="AJ33" s="219">
        <v>69468</v>
      </c>
      <c r="AK33" s="219">
        <v>0</v>
      </c>
      <c r="AL33" s="219">
        <v>0</v>
      </c>
      <c r="AM33" s="219">
        <v>0</v>
      </c>
      <c r="AN33" s="219">
        <v>1020</v>
      </c>
      <c r="AO33" s="219">
        <v>0</v>
      </c>
    </row>
    <row r="34" spans="1:41" ht="17.25" customHeight="1">
      <c r="A34" s="221" t="s">
        <v>279</v>
      </c>
      <c r="B34" s="221"/>
      <c r="C34" s="221" t="s">
        <v>198</v>
      </c>
      <c r="D34" s="221" t="s">
        <v>241</v>
      </c>
      <c r="E34" s="223">
        <v>3734244</v>
      </c>
      <c r="F34" s="223">
        <v>1657766.52</v>
      </c>
      <c r="G34" s="220">
        <v>3997489.92</v>
      </c>
      <c r="H34" s="220">
        <v>2217996</v>
      </c>
      <c r="I34" s="220"/>
      <c r="J34" s="220">
        <v>1516248</v>
      </c>
      <c r="K34" s="220">
        <v>260221.92</v>
      </c>
      <c r="L34" s="220"/>
      <c r="M34" s="220"/>
      <c r="N34" s="220"/>
      <c r="O34" s="220"/>
      <c r="P34" s="220">
        <v>3024</v>
      </c>
      <c r="Q34" s="220">
        <v>912000</v>
      </c>
      <c r="R34" s="220">
        <v>148000</v>
      </c>
      <c r="S34" s="220">
        <v>38000</v>
      </c>
      <c r="T34" s="220">
        <v>3000</v>
      </c>
      <c r="U34" s="220">
        <v>69000</v>
      </c>
      <c r="V34" s="220">
        <v>51000</v>
      </c>
      <c r="W34" s="220">
        <v>157000</v>
      </c>
      <c r="X34" s="220">
        <v>5000</v>
      </c>
      <c r="Y34" s="220">
        <v>432000</v>
      </c>
      <c r="Z34" s="220">
        <v>9000</v>
      </c>
      <c r="AA34" s="220"/>
      <c r="AB34" s="220">
        <v>482520.6</v>
      </c>
      <c r="AC34" s="220"/>
      <c r="AD34" s="220"/>
      <c r="AE34" s="220"/>
      <c r="AF34" s="220">
        <v>412032.6</v>
      </c>
      <c r="AG34" s="220"/>
      <c r="AH34" s="220"/>
      <c r="AI34" s="220"/>
      <c r="AJ34" s="220">
        <v>69468</v>
      </c>
      <c r="AK34" s="220"/>
      <c r="AL34" s="220"/>
      <c r="AM34" s="220"/>
      <c r="AN34" s="220">
        <v>1020</v>
      </c>
      <c r="AO34" s="220"/>
    </row>
    <row r="35" spans="1:41" ht="17.25" customHeight="1">
      <c r="A35" s="217" t="s">
        <v>280</v>
      </c>
      <c r="B35" s="217"/>
      <c r="C35" s="217" t="s">
        <v>198</v>
      </c>
      <c r="D35" s="217" t="s">
        <v>281</v>
      </c>
      <c r="E35" s="219">
        <v>0</v>
      </c>
      <c r="F35" s="219">
        <v>0</v>
      </c>
      <c r="G35" s="220">
        <v>0</v>
      </c>
      <c r="H35" s="219">
        <v>0</v>
      </c>
      <c r="I35" s="219">
        <v>0</v>
      </c>
      <c r="J35" s="219">
        <v>0</v>
      </c>
      <c r="K35" s="219">
        <v>0</v>
      </c>
      <c r="L35" s="219">
        <v>0</v>
      </c>
      <c r="M35" s="219">
        <v>0</v>
      </c>
      <c r="N35" s="219">
        <v>0</v>
      </c>
      <c r="O35" s="219">
        <v>0</v>
      </c>
      <c r="P35" s="219">
        <v>0</v>
      </c>
      <c r="Q35" s="220">
        <v>0</v>
      </c>
      <c r="R35" s="219">
        <v>0</v>
      </c>
      <c r="S35" s="219">
        <v>0</v>
      </c>
      <c r="T35" s="219">
        <v>0</v>
      </c>
      <c r="U35" s="219">
        <v>0</v>
      </c>
      <c r="V35" s="219">
        <v>0</v>
      </c>
      <c r="W35" s="219">
        <v>0</v>
      </c>
      <c r="X35" s="219">
        <v>0</v>
      </c>
      <c r="Y35" s="219">
        <v>0</v>
      </c>
      <c r="Z35" s="219">
        <v>0</v>
      </c>
      <c r="AA35" s="219">
        <v>0</v>
      </c>
      <c r="AB35" s="220">
        <v>0</v>
      </c>
      <c r="AC35" s="219">
        <v>0</v>
      </c>
      <c r="AD35" s="219">
        <v>0</v>
      </c>
      <c r="AE35" s="219">
        <v>0</v>
      </c>
      <c r="AF35" s="219">
        <v>0</v>
      </c>
      <c r="AG35" s="219">
        <v>0</v>
      </c>
      <c r="AH35" s="219">
        <v>0</v>
      </c>
      <c r="AI35" s="219">
        <v>0</v>
      </c>
      <c r="AJ35" s="219">
        <v>0</v>
      </c>
      <c r="AK35" s="219">
        <v>0</v>
      </c>
      <c r="AL35" s="219">
        <v>0</v>
      </c>
      <c r="AM35" s="219">
        <v>0</v>
      </c>
      <c r="AN35" s="219">
        <v>0</v>
      </c>
      <c r="AO35" s="219">
        <v>0</v>
      </c>
    </row>
    <row r="36" spans="1:41" ht="17.25" customHeight="1">
      <c r="A36" s="221" t="s">
        <v>282</v>
      </c>
      <c r="B36" s="221"/>
      <c r="C36" s="221" t="s">
        <v>198</v>
      </c>
      <c r="D36" s="221" t="s">
        <v>241</v>
      </c>
      <c r="E36" s="223">
        <v>0</v>
      </c>
      <c r="F36" s="223">
        <v>0</v>
      </c>
      <c r="G36" s="220">
        <v>0</v>
      </c>
      <c r="H36" s="220"/>
      <c r="I36" s="220"/>
      <c r="J36" s="220"/>
      <c r="K36" s="220"/>
      <c r="L36" s="220"/>
      <c r="M36" s="220"/>
      <c r="N36" s="220"/>
      <c r="O36" s="220"/>
      <c r="P36" s="220"/>
      <c r="Q36" s="220">
        <v>0</v>
      </c>
      <c r="R36" s="220"/>
      <c r="S36" s="220"/>
      <c r="T36" s="220"/>
      <c r="U36" s="220"/>
      <c r="V36" s="220"/>
      <c r="W36" s="220"/>
      <c r="X36" s="220"/>
      <c r="Y36" s="220"/>
      <c r="Z36" s="220"/>
      <c r="AA36" s="220"/>
      <c r="AB36" s="220">
        <v>0</v>
      </c>
      <c r="AC36" s="220"/>
      <c r="AD36" s="220"/>
      <c r="AE36" s="220"/>
      <c r="AF36" s="220"/>
      <c r="AG36" s="220"/>
      <c r="AH36" s="220"/>
      <c r="AI36" s="220"/>
      <c r="AJ36" s="220"/>
      <c r="AK36" s="220"/>
      <c r="AL36" s="220"/>
      <c r="AM36" s="220"/>
      <c r="AN36" s="220"/>
      <c r="AO36" s="220"/>
    </row>
    <row r="37" spans="1:41" ht="17.25" customHeight="1">
      <c r="A37" s="217" t="s">
        <v>283</v>
      </c>
      <c r="B37" s="217"/>
      <c r="C37" s="217" t="s">
        <v>198</v>
      </c>
      <c r="D37" s="217" t="s">
        <v>284</v>
      </c>
      <c r="E37" s="219">
        <v>0</v>
      </c>
      <c r="F37" s="219">
        <v>0</v>
      </c>
      <c r="G37" s="220">
        <v>0</v>
      </c>
      <c r="H37" s="219">
        <v>0</v>
      </c>
      <c r="I37" s="219">
        <v>0</v>
      </c>
      <c r="J37" s="219">
        <v>0</v>
      </c>
      <c r="K37" s="219">
        <v>0</v>
      </c>
      <c r="L37" s="219">
        <v>0</v>
      </c>
      <c r="M37" s="219">
        <v>0</v>
      </c>
      <c r="N37" s="219">
        <v>0</v>
      </c>
      <c r="O37" s="219">
        <v>0</v>
      </c>
      <c r="P37" s="219">
        <v>0</v>
      </c>
      <c r="Q37" s="220">
        <v>0</v>
      </c>
      <c r="R37" s="219">
        <v>0</v>
      </c>
      <c r="S37" s="219">
        <v>0</v>
      </c>
      <c r="T37" s="219">
        <v>0</v>
      </c>
      <c r="U37" s="219">
        <v>0</v>
      </c>
      <c r="V37" s="219">
        <v>0</v>
      </c>
      <c r="W37" s="219">
        <v>0</v>
      </c>
      <c r="X37" s="219">
        <v>0</v>
      </c>
      <c r="Y37" s="219">
        <v>0</v>
      </c>
      <c r="Z37" s="219">
        <v>0</v>
      </c>
      <c r="AA37" s="219">
        <v>0</v>
      </c>
      <c r="AB37" s="220">
        <v>0</v>
      </c>
      <c r="AC37" s="219">
        <v>0</v>
      </c>
      <c r="AD37" s="219">
        <v>0</v>
      </c>
      <c r="AE37" s="219">
        <v>0</v>
      </c>
      <c r="AF37" s="219">
        <v>0</v>
      </c>
      <c r="AG37" s="219">
        <v>0</v>
      </c>
      <c r="AH37" s="219">
        <v>0</v>
      </c>
      <c r="AI37" s="219">
        <v>0</v>
      </c>
      <c r="AJ37" s="219">
        <v>0</v>
      </c>
      <c r="AK37" s="219">
        <v>0</v>
      </c>
      <c r="AL37" s="219">
        <v>0</v>
      </c>
      <c r="AM37" s="219">
        <v>0</v>
      </c>
      <c r="AN37" s="219">
        <v>0</v>
      </c>
      <c r="AO37" s="219">
        <v>0</v>
      </c>
    </row>
    <row r="38" spans="1:41" ht="17.25" customHeight="1">
      <c r="A38" s="221" t="s">
        <v>285</v>
      </c>
      <c r="B38" s="221"/>
      <c r="C38" s="221" t="s">
        <v>198</v>
      </c>
      <c r="D38" s="221" t="s">
        <v>241</v>
      </c>
      <c r="E38" s="223">
        <v>0</v>
      </c>
      <c r="F38" s="223">
        <v>0</v>
      </c>
      <c r="G38" s="220">
        <v>0</v>
      </c>
      <c r="H38" s="220"/>
      <c r="I38" s="220"/>
      <c r="J38" s="220"/>
      <c r="K38" s="220"/>
      <c r="L38" s="220"/>
      <c r="M38" s="220"/>
      <c r="N38" s="220"/>
      <c r="O38" s="220"/>
      <c r="P38" s="220"/>
      <c r="Q38" s="220">
        <v>0</v>
      </c>
      <c r="R38" s="220"/>
      <c r="S38" s="220"/>
      <c r="T38" s="220"/>
      <c r="U38" s="220"/>
      <c r="V38" s="220"/>
      <c r="W38" s="220"/>
      <c r="X38" s="220"/>
      <c r="Y38" s="220"/>
      <c r="Z38" s="220"/>
      <c r="AA38" s="220"/>
      <c r="AB38" s="220">
        <v>0</v>
      </c>
      <c r="AC38" s="220"/>
      <c r="AD38" s="220"/>
      <c r="AE38" s="220"/>
      <c r="AF38" s="220"/>
      <c r="AG38" s="220"/>
      <c r="AH38" s="220"/>
      <c r="AI38" s="220"/>
      <c r="AJ38" s="220"/>
      <c r="AK38" s="220"/>
      <c r="AL38" s="220"/>
      <c r="AM38" s="220"/>
      <c r="AN38" s="220"/>
      <c r="AO38" s="220"/>
    </row>
    <row r="39" spans="1:41" ht="17.25" customHeight="1">
      <c r="A39" s="217" t="s">
        <v>286</v>
      </c>
      <c r="B39" s="217"/>
      <c r="C39" s="217" t="s">
        <v>198</v>
      </c>
      <c r="D39" s="217" t="s">
        <v>287</v>
      </c>
      <c r="E39" s="219">
        <v>484524</v>
      </c>
      <c r="F39" s="219">
        <v>146928</v>
      </c>
      <c r="G39" s="220">
        <v>498652</v>
      </c>
      <c r="H39" s="219">
        <v>287904</v>
      </c>
      <c r="I39" s="219">
        <v>0</v>
      </c>
      <c r="J39" s="219">
        <v>196620</v>
      </c>
      <c r="K39" s="219">
        <v>13840</v>
      </c>
      <c r="L39" s="219">
        <v>0</v>
      </c>
      <c r="M39" s="219">
        <v>0</v>
      </c>
      <c r="N39" s="219">
        <v>0</v>
      </c>
      <c r="O39" s="219">
        <v>0</v>
      </c>
      <c r="P39" s="219">
        <v>288</v>
      </c>
      <c r="Q39" s="220">
        <v>132200</v>
      </c>
      <c r="R39" s="219">
        <v>64000</v>
      </c>
      <c r="S39" s="219">
        <v>0</v>
      </c>
      <c r="T39" s="219">
        <v>0</v>
      </c>
      <c r="U39" s="219">
        <v>0</v>
      </c>
      <c r="V39" s="219">
        <v>0</v>
      </c>
      <c r="W39" s="219">
        <v>10000</v>
      </c>
      <c r="X39" s="219">
        <v>0</v>
      </c>
      <c r="Y39" s="219">
        <v>58200</v>
      </c>
      <c r="Z39" s="219">
        <v>0</v>
      </c>
      <c r="AA39" s="219">
        <v>0</v>
      </c>
      <c r="AB39" s="220">
        <v>600</v>
      </c>
      <c r="AC39" s="219">
        <v>0</v>
      </c>
      <c r="AD39" s="219">
        <v>0</v>
      </c>
      <c r="AE39" s="219">
        <v>0</v>
      </c>
      <c r="AF39" s="219">
        <v>0</v>
      </c>
      <c r="AG39" s="219">
        <v>0</v>
      </c>
      <c r="AH39" s="219">
        <v>0</v>
      </c>
      <c r="AI39" s="219">
        <v>0</v>
      </c>
      <c r="AJ39" s="219">
        <v>0</v>
      </c>
      <c r="AK39" s="219">
        <v>0</v>
      </c>
      <c r="AL39" s="219">
        <v>0</v>
      </c>
      <c r="AM39" s="219">
        <v>0</v>
      </c>
      <c r="AN39" s="219">
        <v>600</v>
      </c>
      <c r="AO39" s="219">
        <v>0</v>
      </c>
    </row>
    <row r="40" spans="1:41" ht="17.25" customHeight="1">
      <c r="A40" s="221" t="s">
        <v>288</v>
      </c>
      <c r="B40" s="221"/>
      <c r="C40" s="221" t="s">
        <v>198</v>
      </c>
      <c r="D40" s="221" t="s">
        <v>241</v>
      </c>
      <c r="E40" s="223">
        <v>484524</v>
      </c>
      <c r="F40" s="223">
        <v>146928</v>
      </c>
      <c r="G40" s="220">
        <v>498652</v>
      </c>
      <c r="H40" s="220">
        <v>287904</v>
      </c>
      <c r="I40" s="220"/>
      <c r="J40" s="220">
        <v>196620</v>
      </c>
      <c r="K40" s="220">
        <v>13840</v>
      </c>
      <c r="L40" s="220"/>
      <c r="M40" s="220"/>
      <c r="N40" s="220"/>
      <c r="O40" s="220"/>
      <c r="P40" s="220">
        <v>288</v>
      </c>
      <c r="Q40" s="220">
        <v>132200</v>
      </c>
      <c r="R40" s="220">
        <v>64000</v>
      </c>
      <c r="S40" s="220"/>
      <c r="T40" s="220"/>
      <c r="U40" s="220"/>
      <c r="V40" s="220"/>
      <c r="W40" s="220">
        <v>10000</v>
      </c>
      <c r="X40" s="220"/>
      <c r="Y40" s="220">
        <v>58200</v>
      </c>
      <c r="Z40" s="220"/>
      <c r="AA40" s="220"/>
      <c r="AB40" s="220">
        <v>600</v>
      </c>
      <c r="AC40" s="220"/>
      <c r="AD40" s="220"/>
      <c r="AE40" s="220"/>
      <c r="AF40" s="220"/>
      <c r="AG40" s="220"/>
      <c r="AH40" s="220"/>
      <c r="AI40" s="220"/>
      <c r="AJ40" s="220"/>
      <c r="AK40" s="220"/>
      <c r="AL40" s="220"/>
      <c r="AM40" s="220"/>
      <c r="AN40" s="220">
        <v>600</v>
      </c>
      <c r="AO40" s="220"/>
    </row>
    <row r="41" spans="1:41" ht="17.25" customHeight="1">
      <c r="A41" s="217" t="s">
        <v>289</v>
      </c>
      <c r="B41" s="217"/>
      <c r="C41" s="217" t="s">
        <v>198</v>
      </c>
      <c r="D41" s="217" t="s">
        <v>290</v>
      </c>
      <c r="E41" s="219">
        <v>874248</v>
      </c>
      <c r="F41" s="219">
        <v>616176</v>
      </c>
      <c r="G41" s="220">
        <v>1259724</v>
      </c>
      <c r="H41" s="219">
        <v>675744</v>
      </c>
      <c r="I41" s="219">
        <v>0</v>
      </c>
      <c r="J41" s="219">
        <v>198504</v>
      </c>
      <c r="K41" s="219">
        <v>58548</v>
      </c>
      <c r="L41" s="219">
        <v>0</v>
      </c>
      <c r="M41" s="219">
        <v>326172</v>
      </c>
      <c r="N41" s="219">
        <v>0</v>
      </c>
      <c r="O41" s="219">
        <v>0</v>
      </c>
      <c r="P41" s="219">
        <v>756</v>
      </c>
      <c r="Q41" s="220">
        <v>225600</v>
      </c>
      <c r="R41" s="219">
        <v>68000</v>
      </c>
      <c r="S41" s="219">
        <v>20000</v>
      </c>
      <c r="T41" s="219">
        <v>10000</v>
      </c>
      <c r="U41" s="219">
        <v>30000</v>
      </c>
      <c r="V41" s="219">
        <v>10000</v>
      </c>
      <c r="W41" s="219">
        <v>30000</v>
      </c>
      <c r="X41" s="219">
        <v>0</v>
      </c>
      <c r="Y41" s="219">
        <v>57600</v>
      </c>
      <c r="Z41" s="219">
        <v>0</v>
      </c>
      <c r="AA41" s="219">
        <v>0</v>
      </c>
      <c r="AB41" s="220">
        <v>5100</v>
      </c>
      <c r="AC41" s="219">
        <v>0</v>
      </c>
      <c r="AD41" s="219">
        <v>0</v>
      </c>
      <c r="AE41" s="219">
        <v>0</v>
      </c>
      <c r="AF41" s="219">
        <v>0</v>
      </c>
      <c r="AG41" s="219">
        <v>0</v>
      </c>
      <c r="AH41" s="219">
        <v>0</v>
      </c>
      <c r="AI41" s="219">
        <v>0</v>
      </c>
      <c r="AJ41" s="219">
        <v>4200</v>
      </c>
      <c r="AK41" s="219">
        <v>0</v>
      </c>
      <c r="AL41" s="219">
        <v>0</v>
      </c>
      <c r="AM41" s="219">
        <v>0</v>
      </c>
      <c r="AN41" s="219">
        <v>900</v>
      </c>
      <c r="AO41" s="219">
        <v>0</v>
      </c>
    </row>
    <row r="42" spans="1:41" ht="17.25" customHeight="1">
      <c r="A42" s="221" t="s">
        <v>291</v>
      </c>
      <c r="B42" s="221"/>
      <c r="C42" s="221" t="s">
        <v>198</v>
      </c>
      <c r="D42" s="221" t="s">
        <v>241</v>
      </c>
      <c r="E42" s="223">
        <v>874248</v>
      </c>
      <c r="F42" s="223">
        <v>616176</v>
      </c>
      <c r="G42" s="220">
        <v>1259724</v>
      </c>
      <c r="H42" s="220">
        <v>675744</v>
      </c>
      <c r="I42" s="220"/>
      <c r="J42" s="220">
        <v>198504</v>
      </c>
      <c r="K42" s="220">
        <v>58548</v>
      </c>
      <c r="L42" s="220"/>
      <c r="M42" s="220">
        <v>326172</v>
      </c>
      <c r="N42" s="220"/>
      <c r="O42" s="220"/>
      <c r="P42" s="220">
        <v>756</v>
      </c>
      <c r="Q42" s="220">
        <v>225600</v>
      </c>
      <c r="R42" s="220">
        <v>68000</v>
      </c>
      <c r="S42" s="220">
        <v>20000</v>
      </c>
      <c r="T42" s="220">
        <v>10000</v>
      </c>
      <c r="U42" s="220">
        <v>30000</v>
      </c>
      <c r="V42" s="220">
        <v>10000</v>
      </c>
      <c r="W42" s="220">
        <v>30000</v>
      </c>
      <c r="X42" s="220"/>
      <c r="Y42" s="220">
        <v>57600</v>
      </c>
      <c r="Z42" s="220"/>
      <c r="AA42" s="220"/>
      <c r="AB42" s="220">
        <v>5100</v>
      </c>
      <c r="AC42" s="220"/>
      <c r="AD42" s="220"/>
      <c r="AE42" s="220"/>
      <c r="AF42" s="220"/>
      <c r="AG42" s="220"/>
      <c r="AH42" s="220"/>
      <c r="AI42" s="220"/>
      <c r="AJ42" s="220">
        <v>4200</v>
      </c>
      <c r="AK42" s="220"/>
      <c r="AL42" s="220"/>
      <c r="AM42" s="220"/>
      <c r="AN42" s="220">
        <v>900</v>
      </c>
      <c r="AO42" s="220"/>
    </row>
    <row r="43" spans="1:41" ht="17.25" customHeight="1">
      <c r="A43" s="221" t="s">
        <v>292</v>
      </c>
      <c r="B43" s="221"/>
      <c r="C43" s="221" t="s">
        <v>198</v>
      </c>
      <c r="D43" s="221" t="s">
        <v>293</v>
      </c>
      <c r="E43" s="223">
        <v>0</v>
      </c>
      <c r="F43" s="223">
        <v>0</v>
      </c>
      <c r="G43" s="220">
        <v>0</v>
      </c>
      <c r="H43" s="220"/>
      <c r="I43" s="220"/>
      <c r="J43" s="220"/>
      <c r="K43" s="220"/>
      <c r="L43" s="220"/>
      <c r="M43" s="220"/>
      <c r="N43" s="220"/>
      <c r="O43" s="220"/>
      <c r="P43" s="220"/>
      <c r="Q43" s="220">
        <v>0</v>
      </c>
      <c r="R43" s="220"/>
      <c r="S43" s="220"/>
      <c r="T43" s="220"/>
      <c r="U43" s="220"/>
      <c r="V43" s="220"/>
      <c r="W43" s="220"/>
      <c r="X43" s="220"/>
      <c r="Y43" s="220"/>
      <c r="Z43" s="220"/>
      <c r="AA43" s="220"/>
      <c r="AB43" s="220">
        <v>0</v>
      </c>
      <c r="AC43" s="220"/>
      <c r="AD43" s="220"/>
      <c r="AE43" s="220"/>
      <c r="AF43" s="220"/>
      <c r="AG43" s="220"/>
      <c r="AH43" s="220"/>
      <c r="AI43" s="220"/>
      <c r="AJ43" s="220"/>
      <c r="AK43" s="220"/>
      <c r="AL43" s="220"/>
      <c r="AM43" s="220"/>
      <c r="AN43" s="220"/>
      <c r="AO43" s="220"/>
    </row>
    <row r="44" spans="1:41" ht="17.25" customHeight="1">
      <c r="A44" s="217" t="s">
        <v>294</v>
      </c>
      <c r="B44" s="217"/>
      <c r="C44" s="217" t="s">
        <v>198</v>
      </c>
      <c r="D44" s="217" t="s">
        <v>295</v>
      </c>
      <c r="E44" s="219">
        <v>533280</v>
      </c>
      <c r="F44" s="219">
        <v>185890</v>
      </c>
      <c r="G44" s="220">
        <v>575250</v>
      </c>
      <c r="H44" s="219">
        <v>331896</v>
      </c>
      <c r="I44" s="219">
        <v>0</v>
      </c>
      <c r="J44" s="219">
        <v>201384</v>
      </c>
      <c r="K44" s="219">
        <v>15570</v>
      </c>
      <c r="L44" s="219">
        <v>0</v>
      </c>
      <c r="M44" s="219">
        <v>26076</v>
      </c>
      <c r="N44" s="219">
        <v>0</v>
      </c>
      <c r="O44" s="219">
        <v>0</v>
      </c>
      <c r="P44" s="219">
        <v>324</v>
      </c>
      <c r="Q44" s="220">
        <v>143800</v>
      </c>
      <c r="R44" s="219">
        <v>40200</v>
      </c>
      <c r="S44" s="219">
        <v>0</v>
      </c>
      <c r="T44" s="219">
        <v>0</v>
      </c>
      <c r="U44" s="219">
        <v>7500</v>
      </c>
      <c r="V44" s="219">
        <v>14600</v>
      </c>
      <c r="W44" s="219">
        <v>16700</v>
      </c>
      <c r="X44" s="219">
        <v>0</v>
      </c>
      <c r="Y44" s="219">
        <v>64800</v>
      </c>
      <c r="Z44" s="219">
        <v>0</v>
      </c>
      <c r="AA44" s="219">
        <v>0</v>
      </c>
      <c r="AB44" s="220">
        <v>120</v>
      </c>
      <c r="AC44" s="219">
        <v>0</v>
      </c>
      <c r="AD44" s="219">
        <v>0</v>
      </c>
      <c r="AE44" s="219">
        <v>0</v>
      </c>
      <c r="AF44" s="219">
        <v>0</v>
      </c>
      <c r="AG44" s="219">
        <v>0</v>
      </c>
      <c r="AH44" s="219">
        <v>0</v>
      </c>
      <c r="AI44" s="219">
        <v>0</v>
      </c>
      <c r="AJ44" s="219">
        <v>0</v>
      </c>
      <c r="AK44" s="219">
        <v>0</v>
      </c>
      <c r="AL44" s="219">
        <v>0</v>
      </c>
      <c r="AM44" s="219">
        <v>0</v>
      </c>
      <c r="AN44" s="219">
        <v>120</v>
      </c>
      <c r="AO44" s="219">
        <v>0</v>
      </c>
    </row>
    <row r="45" spans="1:41" ht="17.25" customHeight="1">
      <c r="A45" s="221" t="s">
        <v>296</v>
      </c>
      <c r="B45" s="221"/>
      <c r="C45" s="221" t="s">
        <v>198</v>
      </c>
      <c r="D45" s="221" t="s">
        <v>241</v>
      </c>
      <c r="E45" s="223">
        <v>533280</v>
      </c>
      <c r="F45" s="223">
        <v>185890</v>
      </c>
      <c r="G45" s="220">
        <v>575250</v>
      </c>
      <c r="H45" s="220">
        <v>331896</v>
      </c>
      <c r="I45" s="220"/>
      <c r="J45" s="220">
        <v>201384</v>
      </c>
      <c r="K45" s="220">
        <v>15570</v>
      </c>
      <c r="L45" s="220"/>
      <c r="M45" s="220">
        <v>26076</v>
      </c>
      <c r="N45" s="220"/>
      <c r="O45" s="220"/>
      <c r="P45" s="220">
        <v>324</v>
      </c>
      <c r="Q45" s="220">
        <v>143800</v>
      </c>
      <c r="R45" s="220">
        <v>40200</v>
      </c>
      <c r="S45" s="220"/>
      <c r="T45" s="220"/>
      <c r="U45" s="220">
        <v>7500</v>
      </c>
      <c r="V45" s="220">
        <v>14600</v>
      </c>
      <c r="W45" s="220">
        <v>16700</v>
      </c>
      <c r="X45" s="220"/>
      <c r="Y45" s="220">
        <v>64800</v>
      </c>
      <c r="Z45" s="220"/>
      <c r="AA45" s="220"/>
      <c r="AB45" s="220">
        <v>120</v>
      </c>
      <c r="AC45" s="220"/>
      <c r="AD45" s="220"/>
      <c r="AE45" s="220"/>
      <c r="AF45" s="220"/>
      <c r="AG45" s="220"/>
      <c r="AH45" s="220"/>
      <c r="AI45" s="220"/>
      <c r="AJ45" s="220"/>
      <c r="AK45" s="220"/>
      <c r="AL45" s="220"/>
      <c r="AM45" s="220"/>
      <c r="AN45" s="220">
        <v>120</v>
      </c>
      <c r="AO45" s="220"/>
    </row>
    <row r="46" spans="1:41" ht="17.25" customHeight="1">
      <c r="A46" s="217" t="s">
        <v>297</v>
      </c>
      <c r="B46" s="217"/>
      <c r="C46" s="217" t="s">
        <v>198</v>
      </c>
      <c r="D46" s="217" t="s">
        <v>298</v>
      </c>
      <c r="E46" s="219">
        <v>2016792</v>
      </c>
      <c r="F46" s="219">
        <v>3465242</v>
      </c>
      <c r="G46" s="220">
        <v>4570234</v>
      </c>
      <c r="H46" s="219">
        <v>1163052</v>
      </c>
      <c r="I46" s="219">
        <v>1314324</v>
      </c>
      <c r="J46" s="219">
        <v>853740</v>
      </c>
      <c r="K46" s="219">
        <v>411394</v>
      </c>
      <c r="L46" s="219">
        <v>0</v>
      </c>
      <c r="M46" s="219">
        <v>738240</v>
      </c>
      <c r="N46" s="219">
        <v>0</v>
      </c>
      <c r="O46" s="219">
        <v>86820</v>
      </c>
      <c r="P46" s="219">
        <v>2664</v>
      </c>
      <c r="Q46" s="220">
        <v>910600</v>
      </c>
      <c r="R46" s="219">
        <v>316000</v>
      </c>
      <c r="S46" s="219">
        <v>39000</v>
      </c>
      <c r="T46" s="219">
        <v>25000</v>
      </c>
      <c r="U46" s="219">
        <v>93000</v>
      </c>
      <c r="V46" s="219">
        <v>33000</v>
      </c>
      <c r="W46" s="219">
        <v>84000</v>
      </c>
      <c r="X46" s="219">
        <v>20000</v>
      </c>
      <c r="Y46" s="219">
        <v>300600</v>
      </c>
      <c r="Z46" s="219">
        <v>0</v>
      </c>
      <c r="AA46" s="219">
        <v>0</v>
      </c>
      <c r="AB46" s="220">
        <v>1200</v>
      </c>
      <c r="AC46" s="219">
        <v>0</v>
      </c>
      <c r="AD46" s="219">
        <v>0</v>
      </c>
      <c r="AE46" s="219">
        <v>0</v>
      </c>
      <c r="AF46" s="219">
        <v>0</v>
      </c>
      <c r="AG46" s="219">
        <v>0</v>
      </c>
      <c r="AH46" s="219">
        <v>0</v>
      </c>
      <c r="AI46" s="219">
        <v>0</v>
      </c>
      <c r="AJ46" s="219">
        <v>0</v>
      </c>
      <c r="AK46" s="219">
        <v>0</v>
      </c>
      <c r="AL46" s="219">
        <v>0</v>
      </c>
      <c r="AM46" s="219">
        <v>0</v>
      </c>
      <c r="AN46" s="219">
        <v>1200</v>
      </c>
      <c r="AO46" s="219">
        <v>0</v>
      </c>
    </row>
    <row r="47" spans="1:41" ht="17.25" customHeight="1">
      <c r="A47" s="221" t="s">
        <v>299</v>
      </c>
      <c r="B47" s="221"/>
      <c r="C47" s="221" t="s">
        <v>198</v>
      </c>
      <c r="D47" s="221" t="s">
        <v>241</v>
      </c>
      <c r="E47" s="223">
        <v>2016792</v>
      </c>
      <c r="F47" s="223">
        <v>3465242</v>
      </c>
      <c r="G47" s="220">
        <v>4570234</v>
      </c>
      <c r="H47" s="220">
        <v>1163052</v>
      </c>
      <c r="I47" s="220">
        <v>1314324</v>
      </c>
      <c r="J47" s="220">
        <v>853740</v>
      </c>
      <c r="K47" s="220">
        <v>411394</v>
      </c>
      <c r="L47" s="220"/>
      <c r="M47" s="220">
        <v>738240</v>
      </c>
      <c r="N47" s="220"/>
      <c r="O47" s="220">
        <v>86820</v>
      </c>
      <c r="P47" s="220">
        <v>2664</v>
      </c>
      <c r="Q47" s="220">
        <v>910600</v>
      </c>
      <c r="R47" s="220">
        <v>316000</v>
      </c>
      <c r="S47" s="220">
        <v>39000</v>
      </c>
      <c r="T47" s="220">
        <v>25000</v>
      </c>
      <c r="U47" s="220">
        <v>93000</v>
      </c>
      <c r="V47" s="220">
        <v>33000</v>
      </c>
      <c r="W47" s="220">
        <v>84000</v>
      </c>
      <c r="X47" s="220">
        <v>20000</v>
      </c>
      <c r="Y47" s="220">
        <v>300600</v>
      </c>
      <c r="Z47" s="220"/>
      <c r="AA47" s="220"/>
      <c r="AB47" s="220">
        <v>1200</v>
      </c>
      <c r="AC47" s="220"/>
      <c r="AD47" s="220"/>
      <c r="AE47" s="220"/>
      <c r="AF47" s="220"/>
      <c r="AG47" s="220"/>
      <c r="AH47" s="220"/>
      <c r="AI47" s="220"/>
      <c r="AJ47" s="220"/>
      <c r="AK47" s="220"/>
      <c r="AL47" s="220"/>
      <c r="AM47" s="220"/>
      <c r="AN47" s="220">
        <v>1200</v>
      </c>
      <c r="AO47" s="220"/>
    </row>
    <row r="48" spans="1:41" ht="17.25" customHeight="1">
      <c r="A48" s="217" t="s">
        <v>300</v>
      </c>
      <c r="B48" s="217"/>
      <c r="C48" s="217" t="s">
        <v>198</v>
      </c>
      <c r="D48" s="217" t="s">
        <v>301</v>
      </c>
      <c r="E48" s="219">
        <v>12356329.4</v>
      </c>
      <c r="F48" s="219">
        <v>4731162</v>
      </c>
      <c r="G48" s="220">
        <v>12933307</v>
      </c>
      <c r="H48" s="219">
        <v>6736733</v>
      </c>
      <c r="I48" s="219">
        <v>0</v>
      </c>
      <c r="J48" s="219">
        <v>5394252</v>
      </c>
      <c r="K48" s="219">
        <v>385300</v>
      </c>
      <c r="L48" s="219">
        <v>0</v>
      </c>
      <c r="M48" s="219">
        <v>28440</v>
      </c>
      <c r="N48" s="219">
        <v>0</v>
      </c>
      <c r="O48" s="219">
        <v>381670</v>
      </c>
      <c r="P48" s="219">
        <v>6912</v>
      </c>
      <c r="Q48" s="220">
        <v>3814200</v>
      </c>
      <c r="R48" s="219">
        <v>1282100</v>
      </c>
      <c r="S48" s="219">
        <v>105400</v>
      </c>
      <c r="T48" s="219">
        <v>21400</v>
      </c>
      <c r="U48" s="219">
        <v>283200</v>
      </c>
      <c r="V48" s="219">
        <v>113000</v>
      </c>
      <c r="W48" s="219">
        <v>265900</v>
      </c>
      <c r="X48" s="219">
        <v>28000</v>
      </c>
      <c r="Y48" s="219">
        <v>1273200</v>
      </c>
      <c r="Z48" s="219">
        <v>2000</v>
      </c>
      <c r="AA48" s="219">
        <v>440000</v>
      </c>
      <c r="AB48" s="220">
        <v>339984.4</v>
      </c>
      <c r="AC48" s="219">
        <v>225344.4</v>
      </c>
      <c r="AD48" s="219">
        <v>0</v>
      </c>
      <c r="AE48" s="219">
        <v>0</v>
      </c>
      <c r="AF48" s="219">
        <v>0</v>
      </c>
      <c r="AG48" s="219">
        <v>0</v>
      </c>
      <c r="AH48" s="219">
        <v>0</v>
      </c>
      <c r="AI48" s="219">
        <v>0</v>
      </c>
      <c r="AJ48" s="219">
        <v>3600</v>
      </c>
      <c r="AK48" s="219">
        <v>0</v>
      </c>
      <c r="AL48" s="219">
        <v>100000</v>
      </c>
      <c r="AM48" s="219">
        <v>0</v>
      </c>
      <c r="AN48" s="219">
        <v>11040</v>
      </c>
      <c r="AO48" s="219">
        <v>0</v>
      </c>
    </row>
    <row r="49" spans="1:41" ht="17.25" customHeight="1">
      <c r="A49" s="221" t="s">
        <v>302</v>
      </c>
      <c r="B49" s="221"/>
      <c r="C49" s="221" t="s">
        <v>198</v>
      </c>
      <c r="D49" s="221" t="s">
        <v>241</v>
      </c>
      <c r="E49" s="223">
        <v>12356329.4</v>
      </c>
      <c r="F49" s="223">
        <v>4731162</v>
      </c>
      <c r="G49" s="220">
        <v>12933307</v>
      </c>
      <c r="H49" s="220">
        <v>6736733</v>
      </c>
      <c r="I49" s="220"/>
      <c r="J49" s="220">
        <v>5394252</v>
      </c>
      <c r="K49" s="220">
        <v>385300</v>
      </c>
      <c r="L49" s="220"/>
      <c r="M49" s="220">
        <v>28440</v>
      </c>
      <c r="N49" s="220"/>
      <c r="O49" s="220">
        <v>381670</v>
      </c>
      <c r="P49" s="220">
        <v>6912</v>
      </c>
      <c r="Q49" s="220">
        <v>3814200</v>
      </c>
      <c r="R49" s="220">
        <v>1282100</v>
      </c>
      <c r="S49" s="220">
        <v>105400</v>
      </c>
      <c r="T49" s="220">
        <v>21400</v>
      </c>
      <c r="U49" s="220">
        <v>283200</v>
      </c>
      <c r="V49" s="220">
        <v>113000</v>
      </c>
      <c r="W49" s="220">
        <v>265900</v>
      </c>
      <c r="X49" s="220">
        <v>28000</v>
      </c>
      <c r="Y49" s="220">
        <v>1273200</v>
      </c>
      <c r="Z49" s="220">
        <v>2000</v>
      </c>
      <c r="AA49" s="220">
        <v>440000</v>
      </c>
      <c r="AB49" s="220">
        <v>339984.4</v>
      </c>
      <c r="AC49" s="220">
        <v>225344.4</v>
      </c>
      <c r="AD49" s="220"/>
      <c r="AE49" s="220"/>
      <c r="AF49" s="220"/>
      <c r="AG49" s="220"/>
      <c r="AH49" s="220"/>
      <c r="AI49" s="220"/>
      <c r="AJ49" s="220">
        <v>3600</v>
      </c>
      <c r="AK49" s="220"/>
      <c r="AL49" s="220">
        <v>100000</v>
      </c>
      <c r="AM49" s="220"/>
      <c r="AN49" s="220">
        <v>11040</v>
      </c>
      <c r="AO49" s="220"/>
    </row>
    <row r="50" spans="1:41" ht="17.25" customHeight="1">
      <c r="A50" s="221" t="s">
        <v>303</v>
      </c>
      <c r="B50" s="221"/>
      <c r="C50" s="221" t="s">
        <v>198</v>
      </c>
      <c r="D50" s="221" t="s">
        <v>304</v>
      </c>
      <c r="E50" s="223">
        <v>0</v>
      </c>
      <c r="F50" s="223">
        <v>0</v>
      </c>
      <c r="G50" s="220">
        <v>0</v>
      </c>
      <c r="H50" s="224"/>
      <c r="I50" s="220"/>
      <c r="J50" s="220"/>
      <c r="K50" s="220"/>
      <c r="L50" s="220"/>
      <c r="M50" s="220"/>
      <c r="N50" s="220"/>
      <c r="O50" s="220"/>
      <c r="P50" s="220"/>
      <c r="Q50" s="220">
        <v>0</v>
      </c>
      <c r="R50" s="220"/>
      <c r="S50" s="220"/>
      <c r="T50" s="220"/>
      <c r="U50" s="220"/>
      <c r="V50" s="220"/>
      <c r="W50" s="220"/>
      <c r="X50" s="220"/>
      <c r="Y50" s="220"/>
      <c r="Z50" s="220"/>
      <c r="AA50" s="220"/>
      <c r="AB50" s="220">
        <v>0</v>
      </c>
      <c r="AC50" s="220"/>
      <c r="AD50" s="220"/>
      <c r="AE50" s="220"/>
      <c r="AF50" s="220"/>
      <c r="AG50" s="220"/>
      <c r="AH50" s="220"/>
      <c r="AI50" s="220"/>
      <c r="AJ50" s="220"/>
      <c r="AK50" s="220"/>
      <c r="AL50" s="220"/>
      <c r="AM50" s="220"/>
      <c r="AN50" s="220"/>
      <c r="AO50" s="220"/>
    </row>
    <row r="51" spans="1:41" ht="17.25" customHeight="1">
      <c r="A51" s="217" t="s">
        <v>305</v>
      </c>
      <c r="B51" s="217"/>
      <c r="C51" s="217" t="s">
        <v>198</v>
      </c>
      <c r="D51" s="217" t="s">
        <v>306</v>
      </c>
      <c r="E51" s="219">
        <v>1744104</v>
      </c>
      <c r="F51" s="219">
        <v>614412</v>
      </c>
      <c r="G51" s="220">
        <v>1848856</v>
      </c>
      <c r="H51" s="219">
        <v>1000032</v>
      </c>
      <c r="I51" s="219">
        <v>0</v>
      </c>
      <c r="J51" s="219">
        <v>744072</v>
      </c>
      <c r="K51" s="219">
        <v>55360</v>
      </c>
      <c r="L51" s="219">
        <v>0</v>
      </c>
      <c r="M51" s="219">
        <v>48240</v>
      </c>
      <c r="N51" s="219">
        <v>0</v>
      </c>
      <c r="O51" s="219">
        <v>0</v>
      </c>
      <c r="P51" s="219">
        <v>1152</v>
      </c>
      <c r="Q51" s="220">
        <v>508400</v>
      </c>
      <c r="R51" s="219">
        <v>106100</v>
      </c>
      <c r="S51" s="219">
        <v>35500</v>
      </c>
      <c r="T51" s="219">
        <v>4500</v>
      </c>
      <c r="U51" s="219">
        <v>18000</v>
      </c>
      <c r="V51" s="219">
        <v>8400</v>
      </c>
      <c r="W51" s="219">
        <v>72500</v>
      </c>
      <c r="X51" s="219">
        <v>48000</v>
      </c>
      <c r="Y51" s="219">
        <v>215400</v>
      </c>
      <c r="Z51" s="219">
        <v>0</v>
      </c>
      <c r="AA51" s="219">
        <v>0</v>
      </c>
      <c r="AB51" s="220">
        <v>1260</v>
      </c>
      <c r="AC51" s="219">
        <v>0</v>
      </c>
      <c r="AD51" s="219">
        <v>0</v>
      </c>
      <c r="AE51" s="219">
        <v>0</v>
      </c>
      <c r="AF51" s="219">
        <v>0</v>
      </c>
      <c r="AG51" s="219">
        <v>0</v>
      </c>
      <c r="AH51" s="219">
        <v>0</v>
      </c>
      <c r="AI51" s="219">
        <v>0</v>
      </c>
      <c r="AJ51" s="219">
        <v>0</v>
      </c>
      <c r="AK51" s="219">
        <v>0</v>
      </c>
      <c r="AL51" s="219">
        <v>0</v>
      </c>
      <c r="AM51" s="219">
        <v>0</v>
      </c>
      <c r="AN51" s="219">
        <v>1260</v>
      </c>
      <c r="AO51" s="219">
        <v>0</v>
      </c>
    </row>
    <row r="52" spans="1:41" ht="17.25" customHeight="1">
      <c r="A52" s="221" t="s">
        <v>307</v>
      </c>
      <c r="B52" s="221"/>
      <c r="C52" s="221" t="s">
        <v>198</v>
      </c>
      <c r="D52" s="221" t="s">
        <v>241</v>
      </c>
      <c r="E52" s="223">
        <v>1744104</v>
      </c>
      <c r="F52" s="223">
        <v>614412</v>
      </c>
      <c r="G52" s="220">
        <v>1848856</v>
      </c>
      <c r="H52" s="220">
        <v>1000032</v>
      </c>
      <c r="I52" s="220"/>
      <c r="J52" s="220">
        <v>744072</v>
      </c>
      <c r="K52" s="220">
        <v>55360</v>
      </c>
      <c r="L52" s="220"/>
      <c r="M52" s="220">
        <v>48240</v>
      </c>
      <c r="N52" s="220"/>
      <c r="O52" s="220"/>
      <c r="P52" s="220">
        <v>1152</v>
      </c>
      <c r="Q52" s="220">
        <v>508400</v>
      </c>
      <c r="R52" s="220">
        <v>106100</v>
      </c>
      <c r="S52" s="220">
        <v>35500</v>
      </c>
      <c r="T52" s="220">
        <v>4500</v>
      </c>
      <c r="U52" s="220">
        <v>18000</v>
      </c>
      <c r="V52" s="220">
        <v>8400</v>
      </c>
      <c r="W52" s="220">
        <v>72500</v>
      </c>
      <c r="X52" s="220">
        <v>48000</v>
      </c>
      <c r="Y52" s="220">
        <v>215400</v>
      </c>
      <c r="Z52" s="220"/>
      <c r="AA52" s="220"/>
      <c r="AB52" s="220">
        <v>1260</v>
      </c>
      <c r="AC52" s="220"/>
      <c r="AD52" s="220"/>
      <c r="AE52" s="220"/>
      <c r="AF52" s="220"/>
      <c r="AG52" s="220"/>
      <c r="AH52" s="220"/>
      <c r="AI52" s="220"/>
      <c r="AJ52" s="220"/>
      <c r="AK52" s="220"/>
      <c r="AL52" s="220"/>
      <c r="AM52" s="220"/>
      <c r="AN52" s="220">
        <v>1260</v>
      </c>
      <c r="AO52" s="220"/>
    </row>
    <row r="53" spans="1:41" ht="17.25" customHeight="1">
      <c r="A53" s="217" t="s">
        <v>308</v>
      </c>
      <c r="B53" s="217"/>
      <c r="C53" s="217" t="s">
        <v>198</v>
      </c>
      <c r="D53" s="217" t="s">
        <v>309</v>
      </c>
      <c r="E53" s="219">
        <v>1367712</v>
      </c>
      <c r="F53" s="219">
        <v>708730</v>
      </c>
      <c r="G53" s="220">
        <v>1707702</v>
      </c>
      <c r="H53" s="219">
        <v>932232</v>
      </c>
      <c r="I53" s="219">
        <v>0</v>
      </c>
      <c r="J53" s="219">
        <v>435480</v>
      </c>
      <c r="K53" s="219">
        <v>52350</v>
      </c>
      <c r="L53" s="219">
        <v>0</v>
      </c>
      <c r="M53" s="219">
        <v>286560</v>
      </c>
      <c r="N53" s="219">
        <v>0</v>
      </c>
      <c r="O53" s="219">
        <v>0</v>
      </c>
      <c r="P53" s="219">
        <v>1080</v>
      </c>
      <c r="Q53" s="220">
        <v>262600</v>
      </c>
      <c r="R53" s="219">
        <v>157000</v>
      </c>
      <c r="S53" s="219">
        <v>15000</v>
      </c>
      <c r="T53" s="219">
        <v>500</v>
      </c>
      <c r="U53" s="219">
        <v>14500</v>
      </c>
      <c r="V53" s="219">
        <v>0</v>
      </c>
      <c r="W53" s="219">
        <v>60000</v>
      </c>
      <c r="X53" s="219">
        <v>0</v>
      </c>
      <c r="Y53" s="219">
        <v>120600</v>
      </c>
      <c r="Z53" s="219">
        <v>0</v>
      </c>
      <c r="AA53" s="219">
        <v>0</v>
      </c>
      <c r="AB53" s="220">
        <v>1140</v>
      </c>
      <c r="AC53" s="219">
        <v>0</v>
      </c>
      <c r="AD53" s="219">
        <v>0</v>
      </c>
      <c r="AE53" s="219">
        <v>0</v>
      </c>
      <c r="AF53" s="219">
        <v>0</v>
      </c>
      <c r="AG53" s="219">
        <v>0</v>
      </c>
      <c r="AH53" s="219">
        <v>0</v>
      </c>
      <c r="AI53" s="219">
        <v>0</v>
      </c>
      <c r="AJ53" s="219">
        <v>0</v>
      </c>
      <c r="AK53" s="219">
        <v>0</v>
      </c>
      <c r="AL53" s="219">
        <v>0</v>
      </c>
      <c r="AM53" s="219">
        <v>0</v>
      </c>
      <c r="AN53" s="219">
        <v>1140</v>
      </c>
      <c r="AO53" s="219">
        <v>0</v>
      </c>
    </row>
    <row r="54" spans="1:41" ht="17.25" customHeight="1">
      <c r="A54" s="221" t="s">
        <v>310</v>
      </c>
      <c r="B54" s="221"/>
      <c r="C54" s="221" t="s">
        <v>198</v>
      </c>
      <c r="D54" s="221" t="s">
        <v>241</v>
      </c>
      <c r="E54" s="223">
        <v>918720</v>
      </c>
      <c r="F54" s="223">
        <v>274840</v>
      </c>
      <c r="G54" s="220">
        <v>945660</v>
      </c>
      <c r="H54" s="220">
        <v>533400</v>
      </c>
      <c r="I54" s="220"/>
      <c r="J54" s="220">
        <v>385320</v>
      </c>
      <c r="K54" s="220">
        <v>26400</v>
      </c>
      <c r="L54" s="220"/>
      <c r="M54" s="220"/>
      <c r="N54" s="220"/>
      <c r="O54" s="220"/>
      <c r="P54" s="220">
        <v>540</v>
      </c>
      <c r="Q54" s="220">
        <v>247600</v>
      </c>
      <c r="R54" s="220">
        <v>127000</v>
      </c>
      <c r="S54" s="220"/>
      <c r="T54" s="220"/>
      <c r="U54" s="220"/>
      <c r="V54" s="220"/>
      <c r="W54" s="220"/>
      <c r="X54" s="220"/>
      <c r="Y54" s="220">
        <v>120600</v>
      </c>
      <c r="Z54" s="220"/>
      <c r="AA54" s="220"/>
      <c r="AB54" s="220">
        <v>300</v>
      </c>
      <c r="AC54" s="220"/>
      <c r="AD54" s="220"/>
      <c r="AE54" s="220"/>
      <c r="AF54" s="220"/>
      <c r="AG54" s="220"/>
      <c r="AH54" s="220"/>
      <c r="AI54" s="220"/>
      <c r="AJ54" s="220"/>
      <c r="AK54" s="220"/>
      <c r="AL54" s="220"/>
      <c r="AM54" s="220"/>
      <c r="AN54" s="220">
        <v>300</v>
      </c>
      <c r="AO54" s="220"/>
    </row>
    <row r="55" spans="1:41" ht="17.25" customHeight="1">
      <c r="A55" s="225" t="s">
        <v>311</v>
      </c>
      <c r="B55" s="225"/>
      <c r="C55" s="225"/>
      <c r="D55" s="221" t="s">
        <v>312</v>
      </c>
      <c r="E55" s="223">
        <v>448992</v>
      </c>
      <c r="F55" s="223">
        <v>433890</v>
      </c>
      <c r="G55" s="220">
        <v>762042</v>
      </c>
      <c r="H55" s="220">
        <v>398832</v>
      </c>
      <c r="I55" s="220"/>
      <c r="J55" s="220">
        <v>50160</v>
      </c>
      <c r="K55" s="220">
        <v>25950</v>
      </c>
      <c r="L55" s="220"/>
      <c r="M55" s="220">
        <v>286560</v>
      </c>
      <c r="N55" s="220"/>
      <c r="O55" s="220"/>
      <c r="P55" s="220">
        <v>540</v>
      </c>
      <c r="Q55" s="220">
        <v>15000</v>
      </c>
      <c r="R55" s="220">
        <v>30000</v>
      </c>
      <c r="S55" s="220">
        <v>15000</v>
      </c>
      <c r="T55" s="220">
        <v>500</v>
      </c>
      <c r="U55" s="220">
        <v>14500</v>
      </c>
      <c r="V55" s="220"/>
      <c r="W55" s="220">
        <v>60000</v>
      </c>
      <c r="X55" s="220"/>
      <c r="Y55" s="220"/>
      <c r="Z55" s="220"/>
      <c r="AA55" s="220"/>
      <c r="AB55" s="220">
        <v>840</v>
      </c>
      <c r="AC55" s="220"/>
      <c r="AD55" s="220"/>
      <c r="AE55" s="220"/>
      <c r="AF55" s="220"/>
      <c r="AG55" s="220"/>
      <c r="AH55" s="220"/>
      <c r="AI55" s="220"/>
      <c r="AJ55" s="220"/>
      <c r="AK55" s="220"/>
      <c r="AL55" s="220"/>
      <c r="AM55" s="220"/>
      <c r="AN55" s="220">
        <v>840</v>
      </c>
      <c r="AO55" s="220"/>
    </row>
    <row r="56" spans="1:41" ht="17.25" customHeight="1">
      <c r="A56" s="217" t="s">
        <v>313</v>
      </c>
      <c r="B56" s="217"/>
      <c r="C56" s="217" t="s">
        <v>198</v>
      </c>
      <c r="D56" s="217" t="s">
        <v>314</v>
      </c>
      <c r="E56" s="219">
        <v>773400</v>
      </c>
      <c r="F56" s="219">
        <v>221302</v>
      </c>
      <c r="G56" s="220">
        <v>794922</v>
      </c>
      <c r="H56" s="219">
        <v>465516</v>
      </c>
      <c r="I56" s="219">
        <v>0</v>
      </c>
      <c r="J56" s="219">
        <v>307884</v>
      </c>
      <c r="K56" s="219">
        <v>20910</v>
      </c>
      <c r="L56" s="219">
        <v>0</v>
      </c>
      <c r="M56" s="219">
        <v>0</v>
      </c>
      <c r="N56" s="219">
        <v>0</v>
      </c>
      <c r="O56" s="219">
        <v>0</v>
      </c>
      <c r="P56" s="219">
        <v>612</v>
      </c>
      <c r="Q56" s="220">
        <v>192400</v>
      </c>
      <c r="R56" s="219">
        <v>30000</v>
      </c>
      <c r="S56" s="219">
        <v>0</v>
      </c>
      <c r="T56" s="219">
        <v>0</v>
      </c>
      <c r="U56" s="219">
        <v>7000</v>
      </c>
      <c r="V56" s="219">
        <v>20000</v>
      </c>
      <c r="W56" s="219">
        <v>28000</v>
      </c>
      <c r="X56" s="219">
        <v>15000</v>
      </c>
      <c r="Y56" s="219">
        <v>89400</v>
      </c>
      <c r="Z56" s="219">
        <v>3000</v>
      </c>
      <c r="AA56" s="219">
        <v>0</v>
      </c>
      <c r="AB56" s="220">
        <v>7380</v>
      </c>
      <c r="AC56" s="219">
        <v>0</v>
      </c>
      <c r="AD56" s="219">
        <v>0</v>
      </c>
      <c r="AE56" s="219">
        <v>0</v>
      </c>
      <c r="AF56" s="219">
        <v>0</v>
      </c>
      <c r="AG56" s="219">
        <v>0</v>
      </c>
      <c r="AH56" s="219">
        <v>0</v>
      </c>
      <c r="AI56" s="219">
        <v>0</v>
      </c>
      <c r="AJ56" s="219">
        <v>7200</v>
      </c>
      <c r="AK56" s="219">
        <v>0</v>
      </c>
      <c r="AL56" s="219">
        <v>0</v>
      </c>
      <c r="AM56" s="219">
        <v>0</v>
      </c>
      <c r="AN56" s="219">
        <v>180</v>
      </c>
      <c r="AO56" s="219">
        <v>0</v>
      </c>
    </row>
    <row r="57" spans="1:41" ht="17.25" customHeight="1">
      <c r="A57" s="221" t="s">
        <v>315</v>
      </c>
      <c r="B57" s="221"/>
      <c r="C57" s="221" t="s">
        <v>198</v>
      </c>
      <c r="D57" s="221" t="s">
        <v>241</v>
      </c>
      <c r="E57" s="223">
        <v>773400</v>
      </c>
      <c r="F57" s="223">
        <v>221302</v>
      </c>
      <c r="G57" s="220">
        <v>794922</v>
      </c>
      <c r="H57" s="220">
        <v>465516</v>
      </c>
      <c r="I57" s="220"/>
      <c r="J57" s="220">
        <v>307884</v>
      </c>
      <c r="K57" s="220">
        <v>20910</v>
      </c>
      <c r="L57" s="220"/>
      <c r="M57" s="220"/>
      <c r="N57" s="220"/>
      <c r="O57" s="220"/>
      <c r="P57" s="220">
        <v>612</v>
      </c>
      <c r="Q57" s="220">
        <v>192400</v>
      </c>
      <c r="R57" s="220">
        <v>30000</v>
      </c>
      <c r="S57" s="220"/>
      <c r="T57" s="220"/>
      <c r="U57" s="220">
        <v>7000</v>
      </c>
      <c r="V57" s="220">
        <v>20000</v>
      </c>
      <c r="W57" s="220">
        <v>28000</v>
      </c>
      <c r="X57" s="220">
        <v>15000</v>
      </c>
      <c r="Y57" s="220">
        <v>89400</v>
      </c>
      <c r="Z57" s="220">
        <v>3000</v>
      </c>
      <c r="AA57" s="220"/>
      <c r="AB57" s="220">
        <v>7380</v>
      </c>
      <c r="AC57" s="220"/>
      <c r="AD57" s="220"/>
      <c r="AE57" s="220"/>
      <c r="AF57" s="220"/>
      <c r="AG57" s="220"/>
      <c r="AH57" s="220"/>
      <c r="AI57" s="220"/>
      <c r="AJ57" s="220">
        <v>7200</v>
      </c>
      <c r="AK57" s="220"/>
      <c r="AL57" s="220"/>
      <c r="AM57" s="220"/>
      <c r="AN57" s="220">
        <v>180</v>
      </c>
      <c r="AO57" s="220"/>
    </row>
    <row r="58" spans="1:41" ht="17.25" customHeight="1">
      <c r="A58" s="217" t="s">
        <v>316</v>
      </c>
      <c r="B58" s="217"/>
      <c r="C58" s="217"/>
      <c r="D58" s="217" t="s">
        <v>317</v>
      </c>
      <c r="E58" s="219">
        <v>783564</v>
      </c>
      <c r="F58" s="219">
        <v>241138</v>
      </c>
      <c r="G58" s="220">
        <v>820082</v>
      </c>
      <c r="H58" s="219">
        <v>454092</v>
      </c>
      <c r="I58" s="219">
        <v>0</v>
      </c>
      <c r="J58" s="219">
        <v>329472</v>
      </c>
      <c r="K58" s="219">
        <v>22490</v>
      </c>
      <c r="L58" s="219">
        <v>0</v>
      </c>
      <c r="M58" s="219">
        <v>0</v>
      </c>
      <c r="N58" s="219">
        <v>0</v>
      </c>
      <c r="O58" s="219">
        <v>13560</v>
      </c>
      <c r="P58" s="219">
        <v>468</v>
      </c>
      <c r="Q58" s="220">
        <v>204200</v>
      </c>
      <c r="R58" s="219">
        <v>60000</v>
      </c>
      <c r="S58" s="219">
        <v>14000</v>
      </c>
      <c r="T58" s="219">
        <v>0</v>
      </c>
      <c r="U58" s="219">
        <v>10000</v>
      </c>
      <c r="V58" s="219">
        <v>6000</v>
      </c>
      <c r="W58" s="219">
        <v>20000</v>
      </c>
      <c r="X58" s="219">
        <v>0</v>
      </c>
      <c r="Y58" s="219">
        <v>94200</v>
      </c>
      <c r="Z58" s="219">
        <v>0</v>
      </c>
      <c r="AA58" s="219">
        <v>0</v>
      </c>
      <c r="AB58" s="220">
        <v>420</v>
      </c>
      <c r="AC58" s="219">
        <v>0</v>
      </c>
      <c r="AD58" s="219">
        <v>0</v>
      </c>
      <c r="AE58" s="219">
        <v>0</v>
      </c>
      <c r="AF58" s="219">
        <v>0</v>
      </c>
      <c r="AG58" s="219">
        <v>0</v>
      </c>
      <c r="AH58" s="219">
        <v>0</v>
      </c>
      <c r="AI58" s="219">
        <v>0</v>
      </c>
      <c r="AJ58" s="219">
        <v>0</v>
      </c>
      <c r="AK58" s="219">
        <v>0</v>
      </c>
      <c r="AL58" s="219">
        <v>0</v>
      </c>
      <c r="AM58" s="219">
        <v>0</v>
      </c>
      <c r="AN58" s="219">
        <v>420</v>
      </c>
      <c r="AO58" s="219">
        <v>0</v>
      </c>
    </row>
    <row r="59" spans="1:41" ht="17.25" customHeight="1">
      <c r="A59" s="221" t="s">
        <v>318</v>
      </c>
      <c r="B59" s="221"/>
      <c r="C59" s="221" t="s">
        <v>198</v>
      </c>
      <c r="D59" s="221" t="s">
        <v>241</v>
      </c>
      <c r="E59" s="223">
        <v>783564</v>
      </c>
      <c r="F59" s="223">
        <v>241138</v>
      </c>
      <c r="G59" s="220">
        <v>820082</v>
      </c>
      <c r="H59" s="220">
        <v>454092</v>
      </c>
      <c r="I59" s="220"/>
      <c r="J59" s="220">
        <v>329472</v>
      </c>
      <c r="K59" s="220">
        <v>22490</v>
      </c>
      <c r="L59" s="220"/>
      <c r="M59" s="220"/>
      <c r="N59" s="220"/>
      <c r="O59" s="220">
        <v>13560</v>
      </c>
      <c r="P59" s="220">
        <v>468</v>
      </c>
      <c r="Q59" s="220">
        <v>204200</v>
      </c>
      <c r="R59" s="220">
        <v>60000</v>
      </c>
      <c r="S59" s="220">
        <v>14000</v>
      </c>
      <c r="T59" s="220"/>
      <c r="U59" s="220">
        <v>10000</v>
      </c>
      <c r="V59" s="220">
        <v>6000</v>
      </c>
      <c r="W59" s="220">
        <v>20000</v>
      </c>
      <c r="X59" s="220"/>
      <c r="Y59" s="220">
        <v>94200</v>
      </c>
      <c r="Z59" s="220"/>
      <c r="AA59" s="220"/>
      <c r="AB59" s="220">
        <v>420</v>
      </c>
      <c r="AC59" s="220"/>
      <c r="AD59" s="220"/>
      <c r="AE59" s="220"/>
      <c r="AF59" s="220"/>
      <c r="AG59" s="220"/>
      <c r="AH59" s="220"/>
      <c r="AI59" s="220"/>
      <c r="AJ59" s="220"/>
      <c r="AK59" s="220"/>
      <c r="AL59" s="220"/>
      <c r="AM59" s="220"/>
      <c r="AN59" s="220">
        <v>420</v>
      </c>
      <c r="AO59" s="220"/>
    </row>
    <row r="60" spans="1:41" s="234" customFormat="1" ht="17.25" customHeight="1">
      <c r="A60" s="213">
        <v>19788</v>
      </c>
      <c r="B60" s="213"/>
      <c r="C60" s="213"/>
      <c r="D60" s="213" t="s">
        <v>319</v>
      </c>
      <c r="E60" s="215">
        <v>20151371</v>
      </c>
      <c r="F60" s="215">
        <v>9079021</v>
      </c>
      <c r="G60" s="215">
        <v>21272796</v>
      </c>
      <c r="H60" s="215">
        <v>11409866</v>
      </c>
      <c r="I60" s="215">
        <v>0</v>
      </c>
      <c r="J60" s="215">
        <v>8741505</v>
      </c>
      <c r="K60" s="215">
        <v>568840</v>
      </c>
      <c r="L60" s="215">
        <v>0</v>
      </c>
      <c r="M60" s="215">
        <v>257916</v>
      </c>
      <c r="N60" s="215">
        <v>0</v>
      </c>
      <c r="O60" s="215">
        <v>281817</v>
      </c>
      <c r="P60" s="215">
        <v>12852</v>
      </c>
      <c r="Q60" s="215">
        <v>7896000</v>
      </c>
      <c r="R60" s="215">
        <v>2120800</v>
      </c>
      <c r="S60" s="215">
        <v>133400</v>
      </c>
      <c r="T60" s="215">
        <v>150600</v>
      </c>
      <c r="U60" s="215">
        <v>870700</v>
      </c>
      <c r="V60" s="215">
        <v>416000</v>
      </c>
      <c r="W60" s="215">
        <v>1320500</v>
      </c>
      <c r="X60" s="215">
        <v>5000</v>
      </c>
      <c r="Y60" s="215">
        <v>2119000</v>
      </c>
      <c r="Z60" s="215">
        <v>60000</v>
      </c>
      <c r="AA60" s="215">
        <v>700000</v>
      </c>
      <c r="AB60" s="215">
        <v>61596</v>
      </c>
      <c r="AC60" s="215">
        <v>0</v>
      </c>
      <c r="AD60" s="215">
        <v>0</v>
      </c>
      <c r="AE60" s="215">
        <v>0</v>
      </c>
      <c r="AF60" s="215">
        <v>0</v>
      </c>
      <c r="AG60" s="215">
        <v>0</v>
      </c>
      <c r="AH60" s="215">
        <v>0</v>
      </c>
      <c r="AI60" s="215">
        <v>0</v>
      </c>
      <c r="AJ60" s="215">
        <v>56136</v>
      </c>
      <c r="AK60" s="215">
        <v>0</v>
      </c>
      <c r="AL60" s="215">
        <v>0</v>
      </c>
      <c r="AM60" s="215">
        <v>0</v>
      </c>
      <c r="AN60" s="215">
        <v>5460</v>
      </c>
      <c r="AO60" s="215">
        <v>0</v>
      </c>
    </row>
    <row r="61" spans="1:41" ht="17.25" customHeight="1">
      <c r="A61" s="226">
        <v>1978897</v>
      </c>
      <c r="B61" s="227"/>
      <c r="C61" s="228"/>
      <c r="D61" s="217" t="s">
        <v>320</v>
      </c>
      <c r="E61" s="219">
        <v>0</v>
      </c>
      <c r="F61" s="219">
        <v>0</v>
      </c>
      <c r="G61" s="220">
        <v>0</v>
      </c>
      <c r="H61" s="219">
        <v>0</v>
      </c>
      <c r="I61" s="219">
        <v>0</v>
      </c>
      <c r="J61" s="219">
        <v>0</v>
      </c>
      <c r="K61" s="219">
        <v>0</v>
      </c>
      <c r="L61" s="219">
        <v>0</v>
      </c>
      <c r="M61" s="219">
        <v>0</v>
      </c>
      <c r="N61" s="219">
        <v>0</v>
      </c>
      <c r="O61" s="219">
        <v>0</v>
      </c>
      <c r="P61" s="219">
        <v>0</v>
      </c>
      <c r="Q61" s="220">
        <v>0</v>
      </c>
      <c r="R61" s="219">
        <v>0</v>
      </c>
      <c r="S61" s="219">
        <v>0</v>
      </c>
      <c r="T61" s="219">
        <v>0</v>
      </c>
      <c r="U61" s="219">
        <v>0</v>
      </c>
      <c r="V61" s="219">
        <v>0</v>
      </c>
      <c r="W61" s="219">
        <v>0</v>
      </c>
      <c r="X61" s="219">
        <v>0</v>
      </c>
      <c r="Y61" s="219">
        <v>0</v>
      </c>
      <c r="Z61" s="219">
        <v>0</v>
      </c>
      <c r="AA61" s="219">
        <v>0</v>
      </c>
      <c r="AB61" s="220">
        <v>0</v>
      </c>
      <c r="AC61" s="219">
        <v>0</v>
      </c>
      <c r="AD61" s="219">
        <v>0</v>
      </c>
      <c r="AE61" s="219">
        <v>0</v>
      </c>
      <c r="AF61" s="219">
        <v>0</v>
      </c>
      <c r="AG61" s="219">
        <v>0</v>
      </c>
      <c r="AH61" s="219">
        <v>0</v>
      </c>
      <c r="AI61" s="219">
        <v>0</v>
      </c>
      <c r="AJ61" s="219">
        <v>0</v>
      </c>
      <c r="AK61" s="219">
        <v>0</v>
      </c>
      <c r="AL61" s="219">
        <v>0</v>
      </c>
      <c r="AM61" s="219">
        <v>0</v>
      </c>
      <c r="AN61" s="219">
        <v>0</v>
      </c>
      <c r="AO61" s="219">
        <v>0</v>
      </c>
    </row>
    <row r="62" spans="1:41" ht="17.25" customHeight="1">
      <c r="A62" s="229">
        <v>197889991</v>
      </c>
      <c r="B62" s="230"/>
      <c r="C62" s="231"/>
      <c r="D62" s="221" t="s">
        <v>321</v>
      </c>
      <c r="E62" s="223">
        <v>0</v>
      </c>
      <c r="F62" s="223">
        <v>0</v>
      </c>
      <c r="G62" s="220">
        <v>0</v>
      </c>
      <c r="H62" s="220"/>
      <c r="I62" s="220"/>
      <c r="J62" s="220"/>
      <c r="K62" s="220"/>
      <c r="L62" s="220"/>
      <c r="M62" s="220"/>
      <c r="N62" s="220"/>
      <c r="O62" s="220"/>
      <c r="P62" s="220"/>
      <c r="Q62" s="220">
        <v>0</v>
      </c>
      <c r="R62" s="220"/>
      <c r="S62" s="220"/>
      <c r="T62" s="220"/>
      <c r="U62" s="220"/>
      <c r="V62" s="220"/>
      <c r="W62" s="220"/>
      <c r="X62" s="220"/>
      <c r="Y62" s="220"/>
      <c r="Z62" s="220"/>
      <c r="AA62" s="220"/>
      <c r="AB62" s="220">
        <v>0</v>
      </c>
      <c r="AC62" s="220"/>
      <c r="AD62" s="220"/>
      <c r="AE62" s="220"/>
      <c r="AF62" s="220"/>
      <c r="AG62" s="220"/>
      <c r="AH62" s="220"/>
      <c r="AI62" s="220"/>
      <c r="AJ62" s="220"/>
      <c r="AK62" s="220"/>
      <c r="AL62" s="220"/>
      <c r="AM62" s="220"/>
      <c r="AN62" s="220"/>
      <c r="AO62" s="220"/>
    </row>
    <row r="63" spans="1:41" ht="17.25" customHeight="1">
      <c r="A63" s="217" t="s">
        <v>322</v>
      </c>
      <c r="B63" s="217"/>
      <c r="C63" s="217" t="s">
        <v>198</v>
      </c>
      <c r="D63" s="217" t="s">
        <v>323</v>
      </c>
      <c r="E63" s="219">
        <v>6116004</v>
      </c>
      <c r="F63" s="219">
        <v>2783786</v>
      </c>
      <c r="G63" s="220">
        <v>6285190</v>
      </c>
      <c r="H63" s="219">
        <v>3522708</v>
      </c>
      <c r="I63" s="219">
        <v>0</v>
      </c>
      <c r="J63" s="219">
        <v>2593296</v>
      </c>
      <c r="K63" s="219">
        <v>164650</v>
      </c>
      <c r="L63" s="219">
        <v>0</v>
      </c>
      <c r="M63" s="219">
        <v>0</v>
      </c>
      <c r="N63" s="219">
        <v>0</v>
      </c>
      <c r="O63" s="219">
        <v>0</v>
      </c>
      <c r="P63" s="219">
        <v>4536</v>
      </c>
      <c r="Q63" s="220">
        <v>2575000</v>
      </c>
      <c r="R63" s="219">
        <v>650000</v>
      </c>
      <c r="S63" s="219">
        <v>0</v>
      </c>
      <c r="T63" s="219">
        <v>100000</v>
      </c>
      <c r="U63" s="219">
        <v>500000</v>
      </c>
      <c r="V63" s="219">
        <v>40000</v>
      </c>
      <c r="W63" s="219">
        <v>300000</v>
      </c>
      <c r="X63" s="219">
        <v>0</v>
      </c>
      <c r="Y63" s="219">
        <v>675000</v>
      </c>
      <c r="Z63" s="219">
        <v>10000</v>
      </c>
      <c r="AA63" s="219">
        <v>300000</v>
      </c>
      <c r="AB63" s="220">
        <v>39600</v>
      </c>
      <c r="AC63" s="219">
        <v>0</v>
      </c>
      <c r="AD63" s="219">
        <v>0</v>
      </c>
      <c r="AE63" s="219">
        <v>0</v>
      </c>
      <c r="AF63" s="219">
        <v>0</v>
      </c>
      <c r="AG63" s="219">
        <v>0</v>
      </c>
      <c r="AH63" s="219">
        <v>0</v>
      </c>
      <c r="AI63" s="219">
        <v>0</v>
      </c>
      <c r="AJ63" s="219">
        <v>39600</v>
      </c>
      <c r="AK63" s="219">
        <v>0</v>
      </c>
      <c r="AL63" s="219">
        <v>0</v>
      </c>
      <c r="AM63" s="219">
        <v>0</v>
      </c>
      <c r="AN63" s="219">
        <v>0</v>
      </c>
      <c r="AO63" s="219">
        <v>0</v>
      </c>
    </row>
    <row r="64" spans="1:41" ht="17.25" customHeight="1">
      <c r="A64" s="221" t="s">
        <v>324</v>
      </c>
      <c r="B64" s="221"/>
      <c r="C64" s="221" t="s">
        <v>198</v>
      </c>
      <c r="D64" s="221" t="s">
        <v>241</v>
      </c>
      <c r="E64" s="223">
        <v>6116004</v>
      </c>
      <c r="F64" s="223">
        <v>2783786</v>
      </c>
      <c r="G64" s="220">
        <v>6285190</v>
      </c>
      <c r="H64" s="220">
        <v>3522708</v>
      </c>
      <c r="I64" s="220"/>
      <c r="J64" s="220">
        <v>2593296</v>
      </c>
      <c r="K64" s="220">
        <v>164650</v>
      </c>
      <c r="L64" s="220"/>
      <c r="M64" s="220"/>
      <c r="N64" s="220"/>
      <c r="O64" s="220"/>
      <c r="P64" s="220">
        <v>4536</v>
      </c>
      <c r="Q64" s="220">
        <v>2575000</v>
      </c>
      <c r="R64" s="220">
        <v>650000</v>
      </c>
      <c r="S64" s="220"/>
      <c r="T64" s="220">
        <v>100000</v>
      </c>
      <c r="U64" s="220">
        <v>500000</v>
      </c>
      <c r="V64" s="220">
        <v>40000</v>
      </c>
      <c r="W64" s="220">
        <v>300000</v>
      </c>
      <c r="X64" s="220"/>
      <c r="Y64" s="220">
        <v>675000</v>
      </c>
      <c r="Z64" s="220">
        <v>10000</v>
      </c>
      <c r="AA64" s="220">
        <v>300000</v>
      </c>
      <c r="AB64" s="220">
        <v>39600</v>
      </c>
      <c r="AC64" s="220"/>
      <c r="AD64" s="220"/>
      <c r="AE64" s="220"/>
      <c r="AF64" s="220"/>
      <c r="AG64" s="220"/>
      <c r="AH64" s="220"/>
      <c r="AI64" s="220"/>
      <c r="AJ64" s="220">
        <v>39600</v>
      </c>
      <c r="AK64" s="220"/>
      <c r="AL64" s="220"/>
      <c r="AM64" s="220"/>
      <c r="AN64" s="220"/>
      <c r="AO64" s="220"/>
    </row>
    <row r="65" spans="1:41" ht="17.25" customHeight="1">
      <c r="A65" s="217" t="s">
        <v>325</v>
      </c>
      <c r="B65" s="217"/>
      <c r="C65" s="217" t="s">
        <v>198</v>
      </c>
      <c r="D65" s="217" t="s">
        <v>326</v>
      </c>
      <c r="E65" s="219">
        <v>7846356</v>
      </c>
      <c r="F65" s="219">
        <v>4155992</v>
      </c>
      <c r="G65" s="220">
        <v>8152252</v>
      </c>
      <c r="H65" s="219">
        <v>4182048</v>
      </c>
      <c r="I65" s="219">
        <v>0</v>
      </c>
      <c r="J65" s="219">
        <v>3664308</v>
      </c>
      <c r="K65" s="219">
        <v>226780</v>
      </c>
      <c r="L65" s="219">
        <v>0</v>
      </c>
      <c r="M65" s="219">
        <v>74400</v>
      </c>
      <c r="N65" s="219">
        <v>0</v>
      </c>
      <c r="O65" s="219">
        <v>0</v>
      </c>
      <c r="P65" s="219">
        <v>4716</v>
      </c>
      <c r="Q65" s="220">
        <v>3830800</v>
      </c>
      <c r="R65" s="219">
        <v>965000</v>
      </c>
      <c r="S65" s="219">
        <v>50000</v>
      </c>
      <c r="T65" s="219">
        <v>35000</v>
      </c>
      <c r="U65" s="219">
        <v>280000</v>
      </c>
      <c r="V65" s="219">
        <v>360000</v>
      </c>
      <c r="W65" s="219">
        <v>880000</v>
      </c>
      <c r="X65" s="219">
        <v>0</v>
      </c>
      <c r="Y65" s="219">
        <v>850800</v>
      </c>
      <c r="Z65" s="219">
        <v>50000</v>
      </c>
      <c r="AA65" s="219">
        <v>360000</v>
      </c>
      <c r="AB65" s="220">
        <v>19296</v>
      </c>
      <c r="AC65" s="219">
        <v>0</v>
      </c>
      <c r="AD65" s="219">
        <v>0</v>
      </c>
      <c r="AE65" s="219">
        <v>0</v>
      </c>
      <c r="AF65" s="219">
        <v>0</v>
      </c>
      <c r="AG65" s="219">
        <v>0</v>
      </c>
      <c r="AH65" s="219">
        <v>0</v>
      </c>
      <c r="AI65" s="219">
        <v>0</v>
      </c>
      <c r="AJ65" s="219">
        <v>16536</v>
      </c>
      <c r="AK65" s="219">
        <v>0</v>
      </c>
      <c r="AL65" s="219">
        <v>0</v>
      </c>
      <c r="AM65" s="219">
        <v>0</v>
      </c>
      <c r="AN65" s="219">
        <v>2760</v>
      </c>
      <c r="AO65" s="219">
        <v>0</v>
      </c>
    </row>
    <row r="66" spans="1:41" ht="17.25" customHeight="1">
      <c r="A66" s="221" t="s">
        <v>327</v>
      </c>
      <c r="B66" s="221"/>
      <c r="C66" s="221" t="s">
        <v>198</v>
      </c>
      <c r="D66" s="221" t="s">
        <v>241</v>
      </c>
      <c r="E66" s="223">
        <v>7846356</v>
      </c>
      <c r="F66" s="223">
        <v>4155992</v>
      </c>
      <c r="G66" s="220">
        <v>8152252</v>
      </c>
      <c r="H66" s="220">
        <v>4182048</v>
      </c>
      <c r="I66" s="220"/>
      <c r="J66" s="220">
        <v>3664308</v>
      </c>
      <c r="K66" s="220">
        <v>226780</v>
      </c>
      <c r="L66" s="220"/>
      <c r="M66" s="220">
        <v>74400</v>
      </c>
      <c r="N66" s="220"/>
      <c r="O66" s="220"/>
      <c r="P66" s="220">
        <v>4716</v>
      </c>
      <c r="Q66" s="220">
        <v>3830800</v>
      </c>
      <c r="R66" s="220">
        <v>965000</v>
      </c>
      <c r="S66" s="220">
        <v>50000</v>
      </c>
      <c r="T66" s="220">
        <v>35000</v>
      </c>
      <c r="U66" s="220">
        <v>280000</v>
      </c>
      <c r="V66" s="220">
        <v>360000</v>
      </c>
      <c r="W66" s="220">
        <v>880000</v>
      </c>
      <c r="X66" s="220"/>
      <c r="Y66" s="220">
        <v>850800</v>
      </c>
      <c r="Z66" s="220">
        <v>50000</v>
      </c>
      <c r="AA66" s="220">
        <v>360000</v>
      </c>
      <c r="AB66" s="220">
        <v>19296</v>
      </c>
      <c r="AC66" s="220"/>
      <c r="AD66" s="220"/>
      <c r="AE66" s="220"/>
      <c r="AF66" s="220"/>
      <c r="AG66" s="220"/>
      <c r="AH66" s="220"/>
      <c r="AI66" s="220"/>
      <c r="AJ66" s="220">
        <v>16536</v>
      </c>
      <c r="AK66" s="220"/>
      <c r="AL66" s="220"/>
      <c r="AM66" s="220"/>
      <c r="AN66" s="220">
        <v>2760</v>
      </c>
      <c r="AO66" s="220"/>
    </row>
    <row r="67" spans="1:41" ht="17.25" customHeight="1">
      <c r="A67" s="217" t="s">
        <v>328</v>
      </c>
      <c r="B67" s="217"/>
      <c r="C67" s="217" t="s">
        <v>198</v>
      </c>
      <c r="D67" s="217" t="s">
        <v>329</v>
      </c>
      <c r="E67" s="219">
        <v>6189011</v>
      </c>
      <c r="F67" s="219">
        <v>2139243</v>
      </c>
      <c r="G67" s="220">
        <v>6835354</v>
      </c>
      <c r="H67" s="219">
        <v>3705110</v>
      </c>
      <c r="I67" s="219">
        <v>0</v>
      </c>
      <c r="J67" s="219">
        <v>2483901</v>
      </c>
      <c r="K67" s="219">
        <v>177410</v>
      </c>
      <c r="L67" s="219">
        <v>0</v>
      </c>
      <c r="M67" s="219">
        <v>183516</v>
      </c>
      <c r="N67" s="219">
        <v>0</v>
      </c>
      <c r="O67" s="219">
        <v>281817</v>
      </c>
      <c r="P67" s="219">
        <v>3600</v>
      </c>
      <c r="Q67" s="220">
        <v>1490200</v>
      </c>
      <c r="R67" s="219">
        <v>505800</v>
      </c>
      <c r="S67" s="219">
        <v>83400</v>
      </c>
      <c r="T67" s="219">
        <v>15600</v>
      </c>
      <c r="U67" s="219">
        <v>90700</v>
      </c>
      <c r="V67" s="219">
        <v>16000</v>
      </c>
      <c r="W67" s="219">
        <v>140500</v>
      </c>
      <c r="X67" s="219">
        <v>5000</v>
      </c>
      <c r="Y67" s="219">
        <v>593200</v>
      </c>
      <c r="Z67" s="219">
        <v>0</v>
      </c>
      <c r="AA67" s="219">
        <v>40000</v>
      </c>
      <c r="AB67" s="220">
        <v>2700</v>
      </c>
      <c r="AC67" s="219">
        <v>0</v>
      </c>
      <c r="AD67" s="219">
        <v>0</v>
      </c>
      <c r="AE67" s="219">
        <v>0</v>
      </c>
      <c r="AF67" s="219">
        <v>0</v>
      </c>
      <c r="AG67" s="219">
        <v>0</v>
      </c>
      <c r="AH67" s="219">
        <v>0</v>
      </c>
      <c r="AI67" s="219">
        <v>0</v>
      </c>
      <c r="AJ67" s="219">
        <v>0</v>
      </c>
      <c r="AK67" s="219">
        <v>0</v>
      </c>
      <c r="AL67" s="219">
        <v>0</v>
      </c>
      <c r="AM67" s="219">
        <v>0</v>
      </c>
      <c r="AN67" s="219">
        <v>2700</v>
      </c>
      <c r="AO67" s="219">
        <v>0</v>
      </c>
    </row>
    <row r="68" spans="1:41" ht="17.25" customHeight="1">
      <c r="A68" s="221">
        <v>4081202</v>
      </c>
      <c r="B68" s="221"/>
      <c r="C68" s="221"/>
      <c r="D68" s="221" t="s">
        <v>241</v>
      </c>
      <c r="E68" s="223">
        <v>6189011</v>
      </c>
      <c r="F68" s="223">
        <v>2088763</v>
      </c>
      <c r="G68" s="220">
        <v>6835354</v>
      </c>
      <c r="H68" s="220">
        <v>3705110</v>
      </c>
      <c r="I68" s="220">
        <v>0</v>
      </c>
      <c r="J68" s="220">
        <v>2483901</v>
      </c>
      <c r="K68" s="220">
        <v>177410</v>
      </c>
      <c r="L68" s="220"/>
      <c r="M68" s="220">
        <v>183516</v>
      </c>
      <c r="N68" s="220"/>
      <c r="O68" s="220">
        <v>281817</v>
      </c>
      <c r="P68" s="220">
        <v>3600</v>
      </c>
      <c r="Q68" s="220">
        <v>1440200</v>
      </c>
      <c r="R68" s="220">
        <v>455800</v>
      </c>
      <c r="S68" s="220">
        <v>83400</v>
      </c>
      <c r="T68" s="220">
        <v>15600</v>
      </c>
      <c r="U68" s="220">
        <v>90700</v>
      </c>
      <c r="V68" s="220">
        <v>16000</v>
      </c>
      <c r="W68" s="220">
        <v>140500</v>
      </c>
      <c r="X68" s="220">
        <v>5000</v>
      </c>
      <c r="Y68" s="220">
        <v>593200</v>
      </c>
      <c r="Z68" s="220"/>
      <c r="AA68" s="220">
        <v>40000</v>
      </c>
      <c r="AB68" s="220">
        <v>2220</v>
      </c>
      <c r="AC68" s="220"/>
      <c r="AD68" s="220"/>
      <c r="AE68" s="220"/>
      <c r="AF68" s="220"/>
      <c r="AG68" s="220"/>
      <c r="AH68" s="220"/>
      <c r="AI68" s="220"/>
      <c r="AJ68" s="220"/>
      <c r="AK68" s="220"/>
      <c r="AL68" s="220"/>
      <c r="AM68" s="220"/>
      <c r="AN68" s="220">
        <v>2220</v>
      </c>
      <c r="AO68" s="220"/>
    </row>
    <row r="69" spans="1:41" ht="17.25" customHeight="1">
      <c r="A69" s="221" t="s">
        <v>330</v>
      </c>
      <c r="B69" s="221"/>
      <c r="C69" s="221" t="s">
        <v>198</v>
      </c>
      <c r="D69" s="221" t="s">
        <v>331</v>
      </c>
      <c r="E69" s="223">
        <v>0</v>
      </c>
      <c r="F69" s="223">
        <v>20480</v>
      </c>
      <c r="G69" s="220">
        <v>0</v>
      </c>
      <c r="H69" s="220"/>
      <c r="I69" s="220"/>
      <c r="J69" s="220"/>
      <c r="K69" s="220"/>
      <c r="L69" s="220"/>
      <c r="M69" s="220"/>
      <c r="N69" s="220"/>
      <c r="O69" s="220"/>
      <c r="P69" s="220"/>
      <c r="Q69" s="220">
        <v>20000</v>
      </c>
      <c r="R69" s="220">
        <v>20000</v>
      </c>
      <c r="S69" s="220"/>
      <c r="T69" s="220"/>
      <c r="U69" s="220"/>
      <c r="V69" s="220"/>
      <c r="W69" s="220"/>
      <c r="X69" s="220"/>
      <c r="Y69" s="220"/>
      <c r="Z69" s="220"/>
      <c r="AA69" s="220"/>
      <c r="AB69" s="220">
        <v>480</v>
      </c>
      <c r="AC69" s="220"/>
      <c r="AD69" s="220"/>
      <c r="AE69" s="220"/>
      <c r="AF69" s="220"/>
      <c r="AG69" s="220"/>
      <c r="AH69" s="220"/>
      <c r="AI69" s="220"/>
      <c r="AJ69" s="220"/>
      <c r="AK69" s="220"/>
      <c r="AL69" s="220"/>
      <c r="AM69" s="220"/>
      <c r="AN69" s="220">
        <v>480</v>
      </c>
      <c r="AO69" s="220"/>
    </row>
    <row r="70" spans="1:41" ht="17.25" customHeight="1">
      <c r="A70" s="221" t="s">
        <v>332</v>
      </c>
      <c r="B70" s="221"/>
      <c r="C70" s="221" t="s">
        <v>198</v>
      </c>
      <c r="D70" s="221" t="s">
        <v>333</v>
      </c>
      <c r="E70" s="223">
        <v>0</v>
      </c>
      <c r="F70" s="223">
        <v>30000</v>
      </c>
      <c r="G70" s="220">
        <v>0</v>
      </c>
      <c r="H70" s="220"/>
      <c r="I70" s="220"/>
      <c r="J70" s="220"/>
      <c r="K70" s="220"/>
      <c r="L70" s="220"/>
      <c r="M70" s="220"/>
      <c r="N70" s="220"/>
      <c r="O70" s="220"/>
      <c r="P70" s="220"/>
      <c r="Q70" s="220">
        <v>30000</v>
      </c>
      <c r="R70" s="220">
        <v>30000</v>
      </c>
      <c r="S70" s="220"/>
      <c r="T70" s="220"/>
      <c r="U70" s="220"/>
      <c r="V70" s="220"/>
      <c r="W70" s="220"/>
      <c r="X70" s="220"/>
      <c r="Y70" s="220"/>
      <c r="Z70" s="220"/>
      <c r="AA70" s="220"/>
      <c r="AB70" s="220">
        <v>0</v>
      </c>
      <c r="AC70" s="220"/>
      <c r="AD70" s="220"/>
      <c r="AE70" s="220"/>
      <c r="AF70" s="220"/>
      <c r="AG70" s="220"/>
      <c r="AH70" s="220"/>
      <c r="AI70" s="220"/>
      <c r="AJ70" s="220"/>
      <c r="AK70" s="220"/>
      <c r="AL70" s="220"/>
      <c r="AM70" s="220"/>
      <c r="AN70" s="220"/>
      <c r="AO70" s="220"/>
    </row>
    <row r="71" spans="1:41" s="234" customFormat="1" ht="17.25" customHeight="1">
      <c r="A71" s="213" t="s">
        <v>334</v>
      </c>
      <c r="B71" s="213"/>
      <c r="C71" s="213" t="s">
        <v>198</v>
      </c>
      <c r="D71" s="213" t="s">
        <v>335</v>
      </c>
      <c r="E71" s="215">
        <v>300069492</v>
      </c>
      <c r="F71" s="215">
        <v>260635328</v>
      </c>
      <c r="G71" s="215">
        <v>556394628</v>
      </c>
      <c r="H71" s="215">
        <v>299051748</v>
      </c>
      <c r="I71" s="215">
        <v>0</v>
      </c>
      <c r="J71" s="215">
        <v>1017744</v>
      </c>
      <c r="K71" s="215">
        <v>13845528</v>
      </c>
      <c r="L71" s="215">
        <v>0</v>
      </c>
      <c r="M71" s="215">
        <v>212591292</v>
      </c>
      <c r="N71" s="215">
        <v>8371500</v>
      </c>
      <c r="O71" s="215">
        <v>21095040</v>
      </c>
      <c r="P71" s="215">
        <v>421776</v>
      </c>
      <c r="Q71" s="215">
        <v>3862605</v>
      </c>
      <c r="R71" s="215">
        <v>3193405</v>
      </c>
      <c r="S71" s="215">
        <v>33000</v>
      </c>
      <c r="T71" s="215">
        <v>48000</v>
      </c>
      <c r="U71" s="215">
        <v>95000</v>
      </c>
      <c r="V71" s="215">
        <v>65000</v>
      </c>
      <c r="W71" s="215">
        <v>115000</v>
      </c>
      <c r="X71" s="215">
        <v>0</v>
      </c>
      <c r="Y71" s="215">
        <v>313200</v>
      </c>
      <c r="Z71" s="215">
        <v>0</v>
      </c>
      <c r="AA71" s="215">
        <v>0</v>
      </c>
      <c r="AB71" s="215">
        <v>447587</v>
      </c>
      <c r="AC71" s="215">
        <v>0</v>
      </c>
      <c r="AD71" s="215">
        <v>0</v>
      </c>
      <c r="AE71" s="215">
        <v>0</v>
      </c>
      <c r="AF71" s="215">
        <v>0</v>
      </c>
      <c r="AG71" s="215">
        <v>0</v>
      </c>
      <c r="AH71" s="215">
        <v>0</v>
      </c>
      <c r="AI71" s="215">
        <v>0</v>
      </c>
      <c r="AJ71" s="215">
        <v>12000</v>
      </c>
      <c r="AK71" s="215">
        <v>0</v>
      </c>
      <c r="AL71" s="215">
        <v>0</v>
      </c>
      <c r="AM71" s="215">
        <v>140027</v>
      </c>
      <c r="AN71" s="215">
        <v>295560</v>
      </c>
      <c r="AO71" s="215">
        <v>0</v>
      </c>
    </row>
    <row r="72" spans="1:41" ht="17.25" customHeight="1">
      <c r="A72" s="217" t="s">
        <v>336</v>
      </c>
      <c r="B72" s="217"/>
      <c r="C72" s="217" t="s">
        <v>198</v>
      </c>
      <c r="D72" s="217" t="s">
        <v>337</v>
      </c>
      <c r="E72" s="219">
        <v>1916604</v>
      </c>
      <c r="F72" s="219">
        <v>493574</v>
      </c>
      <c r="G72" s="220">
        <v>1968418</v>
      </c>
      <c r="H72" s="219">
        <v>1151244</v>
      </c>
      <c r="I72" s="219">
        <v>0</v>
      </c>
      <c r="J72" s="219">
        <v>765360</v>
      </c>
      <c r="K72" s="219">
        <v>49294</v>
      </c>
      <c r="L72" s="219">
        <v>0</v>
      </c>
      <c r="M72" s="219">
        <v>0</v>
      </c>
      <c r="N72" s="219">
        <v>0</v>
      </c>
      <c r="O72" s="219">
        <v>0</v>
      </c>
      <c r="P72" s="219">
        <v>2520</v>
      </c>
      <c r="Q72" s="220">
        <v>441400</v>
      </c>
      <c r="R72" s="219">
        <v>232000</v>
      </c>
      <c r="S72" s="219">
        <v>0</v>
      </c>
      <c r="T72" s="219">
        <v>0</v>
      </c>
      <c r="U72" s="219">
        <v>0</v>
      </c>
      <c r="V72" s="219">
        <v>0</v>
      </c>
      <c r="W72" s="219">
        <v>0</v>
      </c>
      <c r="X72" s="219">
        <v>0</v>
      </c>
      <c r="Y72" s="219">
        <v>209400</v>
      </c>
      <c r="Z72" s="219">
        <v>0</v>
      </c>
      <c r="AA72" s="219">
        <v>0</v>
      </c>
      <c r="AB72" s="220">
        <v>360</v>
      </c>
      <c r="AC72" s="219">
        <v>0</v>
      </c>
      <c r="AD72" s="219">
        <v>0</v>
      </c>
      <c r="AE72" s="219">
        <v>0</v>
      </c>
      <c r="AF72" s="219">
        <v>0</v>
      </c>
      <c r="AG72" s="219">
        <v>0</v>
      </c>
      <c r="AH72" s="219">
        <v>0</v>
      </c>
      <c r="AI72" s="219">
        <v>0</v>
      </c>
      <c r="AJ72" s="219">
        <v>0</v>
      </c>
      <c r="AK72" s="219">
        <v>0</v>
      </c>
      <c r="AL72" s="219">
        <v>0</v>
      </c>
      <c r="AM72" s="219">
        <v>0</v>
      </c>
      <c r="AN72" s="219">
        <v>360</v>
      </c>
      <c r="AO72" s="219">
        <v>0</v>
      </c>
    </row>
    <row r="73" spans="1:41" ht="17.25" customHeight="1">
      <c r="A73" s="221" t="s">
        <v>338</v>
      </c>
      <c r="B73" s="221"/>
      <c r="C73" s="221" t="s">
        <v>198</v>
      </c>
      <c r="D73" s="221" t="s">
        <v>241</v>
      </c>
      <c r="E73" s="223">
        <v>1916604</v>
      </c>
      <c r="F73" s="223">
        <v>493574</v>
      </c>
      <c r="G73" s="220">
        <v>1968418</v>
      </c>
      <c r="H73" s="220">
        <v>1151244</v>
      </c>
      <c r="I73" s="220"/>
      <c r="J73" s="220">
        <v>765360</v>
      </c>
      <c r="K73" s="220">
        <v>49294</v>
      </c>
      <c r="L73" s="220"/>
      <c r="M73" s="220"/>
      <c r="N73" s="220"/>
      <c r="O73" s="220"/>
      <c r="P73" s="220">
        <v>2520</v>
      </c>
      <c r="Q73" s="220">
        <v>441400</v>
      </c>
      <c r="R73" s="220">
        <v>232000</v>
      </c>
      <c r="S73" s="220"/>
      <c r="T73" s="220"/>
      <c r="U73" s="220"/>
      <c r="V73" s="220"/>
      <c r="W73" s="220"/>
      <c r="X73" s="220"/>
      <c r="Y73" s="220">
        <v>209400</v>
      </c>
      <c r="Z73" s="220"/>
      <c r="AA73" s="220"/>
      <c r="AB73" s="220">
        <v>360</v>
      </c>
      <c r="AC73" s="220"/>
      <c r="AD73" s="220"/>
      <c r="AE73" s="220"/>
      <c r="AF73" s="220"/>
      <c r="AG73" s="220"/>
      <c r="AH73" s="220"/>
      <c r="AI73" s="220"/>
      <c r="AJ73" s="220"/>
      <c r="AK73" s="220"/>
      <c r="AL73" s="220"/>
      <c r="AM73" s="220"/>
      <c r="AN73" s="220">
        <v>360</v>
      </c>
      <c r="AO73" s="220"/>
    </row>
    <row r="74" spans="1:41" ht="17.25" customHeight="1">
      <c r="A74" s="217" t="s">
        <v>339</v>
      </c>
      <c r="B74" s="217"/>
      <c r="C74" s="217" t="s">
        <v>198</v>
      </c>
      <c r="D74" s="217" t="s">
        <v>340</v>
      </c>
      <c r="E74" s="219">
        <v>295035984</v>
      </c>
      <c r="F74" s="219">
        <v>257771398</v>
      </c>
      <c r="G74" s="220">
        <v>549584910</v>
      </c>
      <c r="H74" s="219">
        <v>295035984</v>
      </c>
      <c r="I74" s="219">
        <v>0</v>
      </c>
      <c r="J74" s="219">
        <v>0</v>
      </c>
      <c r="K74" s="219">
        <v>13644594</v>
      </c>
      <c r="L74" s="219">
        <v>0</v>
      </c>
      <c r="M74" s="219">
        <v>211022244</v>
      </c>
      <c r="N74" s="219">
        <v>8371500</v>
      </c>
      <c r="O74" s="219">
        <v>21095040</v>
      </c>
      <c r="P74" s="219">
        <v>415548</v>
      </c>
      <c r="Q74" s="220">
        <v>2789405</v>
      </c>
      <c r="R74" s="219">
        <v>2681405</v>
      </c>
      <c r="S74" s="219">
        <v>0</v>
      </c>
      <c r="T74" s="219">
        <v>3000</v>
      </c>
      <c r="U74" s="219">
        <v>30000</v>
      </c>
      <c r="V74" s="219">
        <v>25000</v>
      </c>
      <c r="W74" s="219">
        <v>50000</v>
      </c>
      <c r="X74" s="219">
        <v>0</v>
      </c>
      <c r="Y74" s="219">
        <v>0</v>
      </c>
      <c r="Z74" s="219">
        <v>0</v>
      </c>
      <c r="AA74" s="219">
        <v>0</v>
      </c>
      <c r="AB74" s="220">
        <v>433067</v>
      </c>
      <c r="AC74" s="219">
        <v>0</v>
      </c>
      <c r="AD74" s="219">
        <v>0</v>
      </c>
      <c r="AE74" s="219">
        <v>0</v>
      </c>
      <c r="AF74" s="219">
        <v>0</v>
      </c>
      <c r="AG74" s="219">
        <v>0</v>
      </c>
      <c r="AH74" s="219">
        <v>0</v>
      </c>
      <c r="AI74" s="219">
        <v>0</v>
      </c>
      <c r="AJ74" s="219">
        <v>0</v>
      </c>
      <c r="AK74" s="219">
        <v>0</v>
      </c>
      <c r="AL74" s="219">
        <v>0</v>
      </c>
      <c r="AM74" s="219">
        <v>140027</v>
      </c>
      <c r="AN74" s="219">
        <v>293040</v>
      </c>
      <c r="AO74" s="219">
        <v>0</v>
      </c>
    </row>
    <row r="75" spans="1:41" ht="17.25" customHeight="1">
      <c r="A75" s="221" t="s">
        <v>341</v>
      </c>
      <c r="B75" s="221"/>
      <c r="C75" s="221" t="s">
        <v>198</v>
      </c>
      <c r="D75" s="221" t="s">
        <v>342</v>
      </c>
      <c r="E75" s="223">
        <v>10925868</v>
      </c>
      <c r="F75" s="223">
        <v>11300860</v>
      </c>
      <c r="G75" s="220">
        <v>22139608</v>
      </c>
      <c r="H75" s="220">
        <v>10925868</v>
      </c>
      <c r="I75" s="220"/>
      <c r="J75" s="220"/>
      <c r="K75" s="220">
        <v>603148</v>
      </c>
      <c r="L75" s="220"/>
      <c r="M75" s="220">
        <v>9125940</v>
      </c>
      <c r="N75" s="220">
        <v>576300</v>
      </c>
      <c r="O75" s="220">
        <v>892800</v>
      </c>
      <c r="P75" s="220">
        <v>15552</v>
      </c>
      <c r="Q75" s="220">
        <v>73200</v>
      </c>
      <c r="R75" s="220">
        <v>73200</v>
      </c>
      <c r="S75" s="220"/>
      <c r="T75" s="220"/>
      <c r="U75" s="220"/>
      <c r="V75" s="220"/>
      <c r="W75" s="220"/>
      <c r="X75" s="220"/>
      <c r="Y75" s="220"/>
      <c r="Z75" s="220"/>
      <c r="AA75" s="220"/>
      <c r="AB75" s="220">
        <v>13920</v>
      </c>
      <c r="AC75" s="220"/>
      <c r="AD75" s="220"/>
      <c r="AE75" s="220"/>
      <c r="AF75" s="220"/>
      <c r="AG75" s="220"/>
      <c r="AH75" s="220"/>
      <c r="AI75" s="220"/>
      <c r="AJ75" s="220"/>
      <c r="AK75" s="220"/>
      <c r="AL75" s="220"/>
      <c r="AM75" s="220"/>
      <c r="AN75" s="220">
        <v>13920</v>
      </c>
      <c r="AO75" s="220"/>
    </row>
    <row r="76" spans="1:41" ht="17.25" customHeight="1">
      <c r="A76" s="221" t="s">
        <v>343</v>
      </c>
      <c r="B76" s="221"/>
      <c r="C76" s="221" t="s">
        <v>198</v>
      </c>
      <c r="D76" s="221" t="s">
        <v>344</v>
      </c>
      <c r="E76" s="223">
        <v>133034568</v>
      </c>
      <c r="F76" s="223">
        <v>120109239</v>
      </c>
      <c r="G76" s="220">
        <v>251705232</v>
      </c>
      <c r="H76" s="220">
        <v>133034568</v>
      </c>
      <c r="I76" s="220"/>
      <c r="J76" s="220"/>
      <c r="K76" s="220">
        <v>6372048</v>
      </c>
      <c r="L76" s="220"/>
      <c r="M76" s="220">
        <v>97412280</v>
      </c>
      <c r="N76" s="220">
        <v>4285800</v>
      </c>
      <c r="O76" s="220">
        <v>10378200</v>
      </c>
      <c r="P76" s="220">
        <v>222336</v>
      </c>
      <c r="Q76" s="220">
        <v>1288575</v>
      </c>
      <c r="R76" s="220">
        <v>1288575</v>
      </c>
      <c r="S76" s="220"/>
      <c r="T76" s="220"/>
      <c r="U76" s="220"/>
      <c r="V76" s="220"/>
      <c r="W76" s="220"/>
      <c r="X76" s="220"/>
      <c r="Y76" s="220"/>
      <c r="Z76" s="220"/>
      <c r="AA76" s="220"/>
      <c r="AB76" s="220">
        <v>150000</v>
      </c>
      <c r="AC76" s="220"/>
      <c r="AD76" s="220"/>
      <c r="AE76" s="220"/>
      <c r="AF76" s="220"/>
      <c r="AG76" s="220"/>
      <c r="AH76" s="220"/>
      <c r="AI76" s="220"/>
      <c r="AJ76" s="220"/>
      <c r="AK76" s="220"/>
      <c r="AL76" s="220"/>
      <c r="AM76" s="220"/>
      <c r="AN76" s="220">
        <v>150000</v>
      </c>
      <c r="AO76" s="220"/>
    </row>
    <row r="77" spans="1:41" ht="17.25" customHeight="1">
      <c r="A77" s="221" t="s">
        <v>345</v>
      </c>
      <c r="B77" s="221"/>
      <c r="C77" s="221" t="s">
        <v>198</v>
      </c>
      <c r="D77" s="221" t="s">
        <v>346</v>
      </c>
      <c r="E77" s="223">
        <v>107540964</v>
      </c>
      <c r="F77" s="223">
        <v>91464804</v>
      </c>
      <c r="G77" s="220">
        <v>197681930</v>
      </c>
      <c r="H77" s="220">
        <v>107540964</v>
      </c>
      <c r="I77" s="220"/>
      <c r="J77" s="220"/>
      <c r="K77" s="220">
        <v>4797070</v>
      </c>
      <c r="L77" s="220"/>
      <c r="M77" s="220">
        <v>74792508</v>
      </c>
      <c r="N77" s="220">
        <v>2877400</v>
      </c>
      <c r="O77" s="220">
        <v>7542840</v>
      </c>
      <c r="P77" s="220">
        <v>131148</v>
      </c>
      <c r="Q77" s="220">
        <v>1172430</v>
      </c>
      <c r="R77" s="220">
        <v>1172430</v>
      </c>
      <c r="S77" s="220"/>
      <c r="T77" s="220"/>
      <c r="U77" s="220"/>
      <c r="V77" s="220"/>
      <c r="W77" s="220"/>
      <c r="X77" s="220"/>
      <c r="Y77" s="220"/>
      <c r="Z77" s="220"/>
      <c r="AA77" s="220"/>
      <c r="AB77" s="220">
        <v>151408</v>
      </c>
      <c r="AC77" s="220"/>
      <c r="AD77" s="220"/>
      <c r="AE77" s="220"/>
      <c r="AF77" s="220"/>
      <c r="AG77" s="220"/>
      <c r="AH77" s="220"/>
      <c r="AI77" s="220"/>
      <c r="AJ77" s="220"/>
      <c r="AK77" s="220"/>
      <c r="AL77" s="220"/>
      <c r="AM77" s="220">
        <v>52108</v>
      </c>
      <c r="AN77" s="220">
        <v>99300</v>
      </c>
      <c r="AO77" s="220"/>
    </row>
    <row r="78" spans="1:41" ht="17.25" customHeight="1">
      <c r="A78" s="221" t="s">
        <v>347</v>
      </c>
      <c r="B78" s="221"/>
      <c r="C78" s="221" t="s">
        <v>198</v>
      </c>
      <c r="D78" s="221" t="s">
        <v>348</v>
      </c>
      <c r="E78" s="223">
        <v>42585240</v>
      </c>
      <c r="F78" s="223">
        <v>34189355</v>
      </c>
      <c r="G78" s="220">
        <v>76553896</v>
      </c>
      <c r="H78" s="220">
        <v>42585240</v>
      </c>
      <c r="I78" s="220"/>
      <c r="J78" s="220"/>
      <c r="K78" s="220">
        <v>1867328</v>
      </c>
      <c r="L78" s="220"/>
      <c r="M78" s="220">
        <v>29143632</v>
      </c>
      <c r="N78" s="220">
        <v>632000</v>
      </c>
      <c r="O78" s="220">
        <v>2281200</v>
      </c>
      <c r="P78" s="220">
        <v>44496</v>
      </c>
      <c r="Q78" s="220">
        <v>103200</v>
      </c>
      <c r="R78" s="220">
        <v>103200</v>
      </c>
      <c r="S78" s="220"/>
      <c r="T78" s="220"/>
      <c r="U78" s="220"/>
      <c r="V78" s="220"/>
      <c r="W78" s="220"/>
      <c r="X78" s="220"/>
      <c r="Y78" s="220"/>
      <c r="Z78" s="220"/>
      <c r="AA78" s="220"/>
      <c r="AB78" s="220">
        <v>117499</v>
      </c>
      <c r="AC78" s="220"/>
      <c r="AD78" s="220"/>
      <c r="AE78" s="220"/>
      <c r="AF78" s="220"/>
      <c r="AG78" s="220"/>
      <c r="AH78" s="220"/>
      <c r="AI78" s="220"/>
      <c r="AJ78" s="220"/>
      <c r="AK78" s="220"/>
      <c r="AL78" s="220"/>
      <c r="AM78" s="220">
        <v>87919</v>
      </c>
      <c r="AN78" s="220">
        <v>29580</v>
      </c>
      <c r="AO78" s="220"/>
    </row>
    <row r="79" spans="1:41" ht="17.25" customHeight="1">
      <c r="A79" s="221" t="s">
        <v>349</v>
      </c>
      <c r="B79" s="221"/>
      <c r="C79" s="221" t="s">
        <v>198</v>
      </c>
      <c r="D79" s="221" t="s">
        <v>350</v>
      </c>
      <c r="E79" s="223">
        <v>949344</v>
      </c>
      <c r="F79" s="223">
        <v>707140</v>
      </c>
      <c r="G79" s="220">
        <v>1504244</v>
      </c>
      <c r="H79" s="220">
        <v>949344</v>
      </c>
      <c r="I79" s="220"/>
      <c r="J79" s="220"/>
      <c r="K79" s="220">
        <v>5000</v>
      </c>
      <c r="L79" s="220"/>
      <c r="M79" s="220">
        <v>547884</v>
      </c>
      <c r="N79" s="220"/>
      <c r="O79" s="220"/>
      <c r="P79" s="220">
        <v>2016</v>
      </c>
      <c r="Q79" s="220">
        <v>152000</v>
      </c>
      <c r="R79" s="220">
        <v>44000</v>
      </c>
      <c r="S79" s="220"/>
      <c r="T79" s="220">
        <v>3000</v>
      </c>
      <c r="U79" s="220">
        <v>30000</v>
      </c>
      <c r="V79" s="220">
        <v>25000</v>
      </c>
      <c r="W79" s="220">
        <v>50000</v>
      </c>
      <c r="X79" s="220"/>
      <c r="Y79" s="220"/>
      <c r="Z79" s="220"/>
      <c r="AA79" s="220"/>
      <c r="AB79" s="220">
        <v>240</v>
      </c>
      <c r="AC79" s="220"/>
      <c r="AD79" s="220"/>
      <c r="AE79" s="220"/>
      <c r="AF79" s="220"/>
      <c r="AG79" s="220"/>
      <c r="AH79" s="220"/>
      <c r="AI79" s="220"/>
      <c r="AJ79" s="220"/>
      <c r="AK79" s="220"/>
      <c r="AL79" s="220"/>
      <c r="AM79" s="220"/>
      <c r="AN79" s="220">
        <v>240</v>
      </c>
      <c r="AO79" s="220"/>
    </row>
    <row r="80" spans="1:41" ht="17.25" customHeight="1">
      <c r="A80" s="217" t="s">
        <v>351</v>
      </c>
      <c r="B80" s="217"/>
      <c r="C80" s="217" t="s">
        <v>198</v>
      </c>
      <c r="D80" s="217" t="s">
        <v>352</v>
      </c>
      <c r="E80" s="219">
        <v>0</v>
      </c>
      <c r="F80" s="219">
        <v>0</v>
      </c>
      <c r="G80" s="220">
        <v>0</v>
      </c>
      <c r="H80" s="219">
        <v>0</v>
      </c>
      <c r="I80" s="219">
        <v>0</v>
      </c>
      <c r="J80" s="219">
        <v>0</v>
      </c>
      <c r="K80" s="219">
        <v>0</v>
      </c>
      <c r="L80" s="219">
        <v>0</v>
      </c>
      <c r="M80" s="219">
        <v>0</v>
      </c>
      <c r="N80" s="219">
        <v>0</v>
      </c>
      <c r="O80" s="219">
        <v>0</v>
      </c>
      <c r="P80" s="219">
        <v>0</v>
      </c>
      <c r="Q80" s="220">
        <v>0</v>
      </c>
      <c r="R80" s="219">
        <v>0</v>
      </c>
      <c r="S80" s="219">
        <v>0</v>
      </c>
      <c r="T80" s="219">
        <v>0</v>
      </c>
      <c r="U80" s="219">
        <v>0</v>
      </c>
      <c r="V80" s="219">
        <v>0</v>
      </c>
      <c r="W80" s="219">
        <v>0</v>
      </c>
      <c r="X80" s="219">
        <v>0</v>
      </c>
      <c r="Y80" s="219">
        <v>0</v>
      </c>
      <c r="Z80" s="219">
        <v>0</v>
      </c>
      <c r="AA80" s="219">
        <v>0</v>
      </c>
      <c r="AB80" s="220">
        <v>0</v>
      </c>
      <c r="AC80" s="219">
        <v>0</v>
      </c>
      <c r="AD80" s="219">
        <v>0</v>
      </c>
      <c r="AE80" s="219">
        <v>0</v>
      </c>
      <c r="AF80" s="219">
        <v>0</v>
      </c>
      <c r="AG80" s="219">
        <v>0</v>
      </c>
      <c r="AH80" s="219">
        <v>0</v>
      </c>
      <c r="AI80" s="219">
        <v>0</v>
      </c>
      <c r="AJ80" s="219">
        <v>0</v>
      </c>
      <c r="AK80" s="219">
        <v>0</v>
      </c>
      <c r="AL80" s="219">
        <v>0</v>
      </c>
      <c r="AM80" s="219">
        <v>0</v>
      </c>
      <c r="AN80" s="219">
        <v>0</v>
      </c>
      <c r="AO80" s="219">
        <v>0</v>
      </c>
    </row>
    <row r="81" spans="1:41" ht="17.25" customHeight="1">
      <c r="A81" s="221" t="s">
        <v>353</v>
      </c>
      <c r="B81" s="221"/>
      <c r="C81" s="221" t="s">
        <v>198</v>
      </c>
      <c r="D81" s="221" t="s">
        <v>354</v>
      </c>
      <c r="E81" s="223">
        <v>0</v>
      </c>
      <c r="F81" s="223">
        <v>0</v>
      </c>
      <c r="G81" s="220">
        <v>0</v>
      </c>
      <c r="H81" s="220"/>
      <c r="I81" s="220"/>
      <c r="J81" s="220"/>
      <c r="K81" s="220"/>
      <c r="L81" s="220"/>
      <c r="M81" s="220"/>
      <c r="N81" s="220"/>
      <c r="O81" s="220"/>
      <c r="P81" s="220"/>
      <c r="Q81" s="220">
        <v>0</v>
      </c>
      <c r="R81" s="220"/>
      <c r="S81" s="220"/>
      <c r="T81" s="220"/>
      <c r="U81" s="220"/>
      <c r="V81" s="220"/>
      <c r="W81" s="220"/>
      <c r="X81" s="220"/>
      <c r="Y81" s="220"/>
      <c r="Z81" s="220"/>
      <c r="AA81" s="220"/>
      <c r="AB81" s="220">
        <v>0</v>
      </c>
      <c r="AC81" s="220"/>
      <c r="AD81" s="220"/>
      <c r="AE81" s="220"/>
      <c r="AF81" s="220"/>
      <c r="AG81" s="220"/>
      <c r="AH81" s="220"/>
      <c r="AI81" s="220"/>
      <c r="AJ81" s="220"/>
      <c r="AK81" s="220"/>
      <c r="AL81" s="220"/>
      <c r="AM81" s="220"/>
      <c r="AN81" s="220"/>
      <c r="AO81" s="220"/>
    </row>
    <row r="82" spans="1:41" ht="17.25" customHeight="1">
      <c r="A82" s="217" t="s">
        <v>355</v>
      </c>
      <c r="B82" s="217"/>
      <c r="C82" s="217" t="s">
        <v>198</v>
      </c>
      <c r="D82" s="217" t="s">
        <v>356</v>
      </c>
      <c r="E82" s="219">
        <v>354288</v>
      </c>
      <c r="F82" s="219">
        <v>335174</v>
      </c>
      <c r="G82" s="220">
        <v>617222</v>
      </c>
      <c r="H82" s="219">
        <v>354288</v>
      </c>
      <c r="I82" s="219">
        <v>0</v>
      </c>
      <c r="J82" s="219">
        <v>0</v>
      </c>
      <c r="K82" s="219">
        <v>23030</v>
      </c>
      <c r="L82" s="219">
        <v>0</v>
      </c>
      <c r="M82" s="219">
        <v>239328</v>
      </c>
      <c r="N82" s="219">
        <v>0</v>
      </c>
      <c r="O82" s="219">
        <v>0</v>
      </c>
      <c r="P82" s="219">
        <v>576</v>
      </c>
      <c r="Q82" s="220">
        <v>72000</v>
      </c>
      <c r="R82" s="219">
        <v>72000</v>
      </c>
      <c r="S82" s="219">
        <v>0</v>
      </c>
      <c r="T82" s="219">
        <v>0</v>
      </c>
      <c r="U82" s="219">
        <v>0</v>
      </c>
      <c r="V82" s="219">
        <v>0</v>
      </c>
      <c r="W82" s="219">
        <v>0</v>
      </c>
      <c r="X82" s="219">
        <v>0</v>
      </c>
      <c r="Y82" s="219">
        <v>0</v>
      </c>
      <c r="Z82" s="219">
        <v>0</v>
      </c>
      <c r="AA82" s="219">
        <v>0</v>
      </c>
      <c r="AB82" s="220">
        <v>240</v>
      </c>
      <c r="AC82" s="219">
        <v>0</v>
      </c>
      <c r="AD82" s="219">
        <v>0</v>
      </c>
      <c r="AE82" s="219">
        <v>0</v>
      </c>
      <c r="AF82" s="219">
        <v>0</v>
      </c>
      <c r="AG82" s="219">
        <v>0</v>
      </c>
      <c r="AH82" s="219">
        <v>0</v>
      </c>
      <c r="AI82" s="219">
        <v>0</v>
      </c>
      <c r="AJ82" s="219">
        <v>0</v>
      </c>
      <c r="AK82" s="219">
        <v>0</v>
      </c>
      <c r="AL82" s="219">
        <v>0</v>
      </c>
      <c r="AM82" s="219">
        <v>0</v>
      </c>
      <c r="AN82" s="219">
        <v>240</v>
      </c>
      <c r="AO82" s="219">
        <v>0</v>
      </c>
    </row>
    <row r="83" spans="1:41" ht="17.25" customHeight="1">
      <c r="A83" s="221" t="s">
        <v>357</v>
      </c>
      <c r="B83" s="221"/>
      <c r="C83" s="221" t="s">
        <v>198</v>
      </c>
      <c r="D83" s="221" t="s">
        <v>358</v>
      </c>
      <c r="E83" s="223">
        <v>354288</v>
      </c>
      <c r="F83" s="223">
        <v>335174</v>
      </c>
      <c r="G83" s="220">
        <v>617222</v>
      </c>
      <c r="H83" s="220">
        <v>354288</v>
      </c>
      <c r="I83" s="220"/>
      <c r="J83" s="220"/>
      <c r="K83" s="220">
        <v>23030</v>
      </c>
      <c r="L83" s="220"/>
      <c r="M83" s="220">
        <v>239328</v>
      </c>
      <c r="N83" s="220"/>
      <c r="O83" s="220"/>
      <c r="P83" s="220">
        <v>576</v>
      </c>
      <c r="Q83" s="220">
        <v>72000</v>
      </c>
      <c r="R83" s="220">
        <v>72000</v>
      </c>
      <c r="S83" s="220"/>
      <c r="T83" s="220"/>
      <c r="U83" s="220"/>
      <c r="V83" s="220"/>
      <c r="W83" s="220"/>
      <c r="X83" s="220"/>
      <c r="Y83" s="220"/>
      <c r="Z83" s="220"/>
      <c r="AA83" s="220"/>
      <c r="AB83" s="220">
        <v>240</v>
      </c>
      <c r="AC83" s="220"/>
      <c r="AD83" s="220"/>
      <c r="AE83" s="220"/>
      <c r="AF83" s="220"/>
      <c r="AG83" s="220"/>
      <c r="AH83" s="220"/>
      <c r="AI83" s="220"/>
      <c r="AJ83" s="220"/>
      <c r="AK83" s="220"/>
      <c r="AL83" s="220"/>
      <c r="AM83" s="220"/>
      <c r="AN83" s="220">
        <v>240</v>
      </c>
      <c r="AO83" s="220"/>
    </row>
    <row r="84" spans="1:41" ht="17.25" customHeight="1">
      <c r="A84" s="217" t="s">
        <v>359</v>
      </c>
      <c r="B84" s="217"/>
      <c r="C84" s="217" t="s">
        <v>198</v>
      </c>
      <c r="D84" s="217" t="s">
        <v>360</v>
      </c>
      <c r="E84" s="219">
        <v>2762616</v>
      </c>
      <c r="F84" s="219">
        <v>2035182</v>
      </c>
      <c r="G84" s="220">
        <v>4224078</v>
      </c>
      <c r="H84" s="219">
        <v>2510232</v>
      </c>
      <c r="I84" s="219">
        <v>0</v>
      </c>
      <c r="J84" s="219">
        <v>252384</v>
      </c>
      <c r="K84" s="219">
        <v>128610</v>
      </c>
      <c r="L84" s="219">
        <v>0</v>
      </c>
      <c r="M84" s="219">
        <v>1329720</v>
      </c>
      <c r="N84" s="219">
        <v>0</v>
      </c>
      <c r="O84" s="219">
        <v>0</v>
      </c>
      <c r="P84" s="219">
        <v>3132</v>
      </c>
      <c r="Q84" s="220">
        <v>559800</v>
      </c>
      <c r="R84" s="219">
        <v>208000</v>
      </c>
      <c r="S84" s="219">
        <v>33000</v>
      </c>
      <c r="T84" s="219">
        <v>45000</v>
      </c>
      <c r="U84" s="219">
        <v>65000</v>
      </c>
      <c r="V84" s="219">
        <v>40000</v>
      </c>
      <c r="W84" s="219">
        <v>65000</v>
      </c>
      <c r="X84" s="219">
        <v>0</v>
      </c>
      <c r="Y84" s="219">
        <v>103800</v>
      </c>
      <c r="Z84" s="219">
        <v>0</v>
      </c>
      <c r="AA84" s="219">
        <v>0</v>
      </c>
      <c r="AB84" s="220">
        <v>13920</v>
      </c>
      <c r="AC84" s="219">
        <v>0</v>
      </c>
      <c r="AD84" s="219">
        <v>0</v>
      </c>
      <c r="AE84" s="219">
        <v>0</v>
      </c>
      <c r="AF84" s="219">
        <v>0</v>
      </c>
      <c r="AG84" s="219">
        <v>0</v>
      </c>
      <c r="AH84" s="219">
        <v>0</v>
      </c>
      <c r="AI84" s="219">
        <v>0</v>
      </c>
      <c r="AJ84" s="219">
        <v>12000</v>
      </c>
      <c r="AK84" s="219">
        <v>0</v>
      </c>
      <c r="AL84" s="219">
        <v>0</v>
      </c>
      <c r="AM84" s="219">
        <v>0</v>
      </c>
      <c r="AN84" s="219">
        <v>1920</v>
      </c>
      <c r="AO84" s="219">
        <v>0</v>
      </c>
    </row>
    <row r="85" spans="1:41" ht="17.25" customHeight="1">
      <c r="A85" s="221" t="s">
        <v>361</v>
      </c>
      <c r="B85" s="221"/>
      <c r="C85" s="221" t="s">
        <v>198</v>
      </c>
      <c r="D85" s="221" t="s">
        <v>362</v>
      </c>
      <c r="E85" s="223">
        <v>1510224</v>
      </c>
      <c r="F85" s="223">
        <v>1222402</v>
      </c>
      <c r="G85" s="220">
        <v>2483726</v>
      </c>
      <c r="H85" s="220">
        <v>1510224</v>
      </c>
      <c r="I85" s="220"/>
      <c r="J85" s="220"/>
      <c r="K85" s="220">
        <v>83030</v>
      </c>
      <c r="L85" s="220"/>
      <c r="M85" s="220">
        <v>888276</v>
      </c>
      <c r="N85" s="220"/>
      <c r="O85" s="220"/>
      <c r="P85" s="220">
        <v>2196</v>
      </c>
      <c r="Q85" s="220">
        <v>248000</v>
      </c>
      <c r="R85" s="220">
        <v>148000</v>
      </c>
      <c r="S85" s="220"/>
      <c r="T85" s="220">
        <v>30000</v>
      </c>
      <c r="U85" s="220">
        <v>40000</v>
      </c>
      <c r="V85" s="220">
        <v>10000</v>
      </c>
      <c r="W85" s="220">
        <v>20000</v>
      </c>
      <c r="X85" s="220"/>
      <c r="Y85" s="220"/>
      <c r="Z85" s="220"/>
      <c r="AA85" s="220"/>
      <c r="AB85" s="220">
        <v>900</v>
      </c>
      <c r="AC85" s="220"/>
      <c r="AD85" s="220"/>
      <c r="AE85" s="220"/>
      <c r="AF85" s="220"/>
      <c r="AG85" s="220"/>
      <c r="AH85" s="220"/>
      <c r="AI85" s="220"/>
      <c r="AJ85" s="220"/>
      <c r="AK85" s="220"/>
      <c r="AL85" s="220"/>
      <c r="AM85" s="220"/>
      <c r="AN85" s="220">
        <v>900</v>
      </c>
      <c r="AO85" s="220"/>
    </row>
    <row r="86" spans="1:41" ht="17.25" customHeight="1">
      <c r="A86" s="221" t="s">
        <v>363</v>
      </c>
      <c r="B86" s="221"/>
      <c r="C86" s="221" t="s">
        <v>198</v>
      </c>
      <c r="D86" s="221" t="s">
        <v>364</v>
      </c>
      <c r="E86" s="223">
        <v>1252392</v>
      </c>
      <c r="F86" s="223">
        <v>812780</v>
      </c>
      <c r="G86" s="220">
        <v>1740352</v>
      </c>
      <c r="H86" s="220">
        <v>1000008</v>
      </c>
      <c r="I86" s="220"/>
      <c r="J86" s="220">
        <v>252384</v>
      </c>
      <c r="K86" s="220">
        <v>45580</v>
      </c>
      <c r="L86" s="220"/>
      <c r="M86" s="220">
        <v>441444</v>
      </c>
      <c r="N86" s="220"/>
      <c r="O86" s="220"/>
      <c r="P86" s="220">
        <v>936</v>
      </c>
      <c r="Q86" s="220">
        <v>311800</v>
      </c>
      <c r="R86" s="220">
        <v>60000</v>
      </c>
      <c r="S86" s="220">
        <v>33000</v>
      </c>
      <c r="T86" s="220">
        <v>15000</v>
      </c>
      <c r="U86" s="220">
        <v>25000</v>
      </c>
      <c r="V86" s="220">
        <v>30000</v>
      </c>
      <c r="W86" s="220">
        <v>45000</v>
      </c>
      <c r="X86" s="220"/>
      <c r="Y86" s="220">
        <v>103800</v>
      </c>
      <c r="Z86" s="220"/>
      <c r="AA86" s="220"/>
      <c r="AB86" s="220">
        <v>13020</v>
      </c>
      <c r="AC86" s="220"/>
      <c r="AD86" s="220"/>
      <c r="AE86" s="220"/>
      <c r="AF86" s="220"/>
      <c r="AG86" s="220"/>
      <c r="AH86" s="220"/>
      <c r="AI86" s="220"/>
      <c r="AJ86" s="220">
        <v>12000</v>
      </c>
      <c r="AK86" s="220"/>
      <c r="AL86" s="220"/>
      <c r="AM86" s="220"/>
      <c r="AN86" s="220">
        <v>1020</v>
      </c>
      <c r="AO86" s="220"/>
    </row>
    <row r="87" spans="1:41" s="234" customFormat="1" ht="17.25" customHeight="1">
      <c r="A87" s="213" t="s">
        <v>365</v>
      </c>
      <c r="B87" s="213"/>
      <c r="C87" s="213" t="s">
        <v>198</v>
      </c>
      <c r="D87" s="213" t="s">
        <v>366</v>
      </c>
      <c r="E87" s="215">
        <v>1265760</v>
      </c>
      <c r="F87" s="215">
        <v>488016</v>
      </c>
      <c r="G87" s="215">
        <v>1404836</v>
      </c>
      <c r="H87" s="215">
        <v>756048</v>
      </c>
      <c r="I87" s="215">
        <v>0</v>
      </c>
      <c r="J87" s="215">
        <v>509712</v>
      </c>
      <c r="K87" s="215">
        <v>86444</v>
      </c>
      <c r="L87" s="215">
        <v>0</v>
      </c>
      <c r="M87" s="215">
        <v>51840</v>
      </c>
      <c r="N87" s="215">
        <v>0</v>
      </c>
      <c r="O87" s="215">
        <v>0</v>
      </c>
      <c r="P87" s="215">
        <v>792</v>
      </c>
      <c r="Q87" s="215">
        <v>348100</v>
      </c>
      <c r="R87" s="215">
        <v>60000</v>
      </c>
      <c r="S87" s="215">
        <v>45000</v>
      </c>
      <c r="T87" s="215">
        <v>2000</v>
      </c>
      <c r="U87" s="215">
        <v>12000</v>
      </c>
      <c r="V87" s="215">
        <v>7000</v>
      </c>
      <c r="W87" s="215">
        <v>43500</v>
      </c>
      <c r="X87" s="215">
        <v>25000</v>
      </c>
      <c r="Y87" s="215">
        <v>133600</v>
      </c>
      <c r="Z87" s="215">
        <v>0</v>
      </c>
      <c r="AA87" s="215">
        <v>20000</v>
      </c>
      <c r="AB87" s="215">
        <v>840</v>
      </c>
      <c r="AC87" s="215">
        <v>0</v>
      </c>
      <c r="AD87" s="215">
        <v>0</v>
      </c>
      <c r="AE87" s="215">
        <v>0</v>
      </c>
      <c r="AF87" s="215">
        <v>0</v>
      </c>
      <c r="AG87" s="215">
        <v>0</v>
      </c>
      <c r="AH87" s="215">
        <v>0</v>
      </c>
      <c r="AI87" s="215">
        <v>0</v>
      </c>
      <c r="AJ87" s="215">
        <v>0</v>
      </c>
      <c r="AK87" s="215">
        <v>0</v>
      </c>
      <c r="AL87" s="215">
        <v>0</v>
      </c>
      <c r="AM87" s="215">
        <v>0</v>
      </c>
      <c r="AN87" s="215">
        <v>840</v>
      </c>
      <c r="AO87" s="215">
        <v>0</v>
      </c>
    </row>
    <row r="88" spans="1:41" ht="17.25" customHeight="1">
      <c r="A88" s="217" t="s">
        <v>367</v>
      </c>
      <c r="B88" s="217"/>
      <c r="C88" s="217" t="s">
        <v>198</v>
      </c>
      <c r="D88" s="217" t="s">
        <v>368</v>
      </c>
      <c r="E88" s="219">
        <v>797784</v>
      </c>
      <c r="F88" s="219">
        <v>311948</v>
      </c>
      <c r="G88" s="220">
        <v>922732</v>
      </c>
      <c r="H88" s="219">
        <v>489348</v>
      </c>
      <c r="I88" s="219">
        <v>0</v>
      </c>
      <c r="J88" s="219">
        <v>308436</v>
      </c>
      <c r="K88" s="219">
        <v>72604</v>
      </c>
      <c r="L88" s="219">
        <v>0</v>
      </c>
      <c r="M88" s="219">
        <v>51840</v>
      </c>
      <c r="N88" s="219">
        <v>0</v>
      </c>
      <c r="O88" s="219">
        <v>0</v>
      </c>
      <c r="P88" s="219">
        <v>504</v>
      </c>
      <c r="Q88" s="220">
        <v>186400</v>
      </c>
      <c r="R88" s="219">
        <v>22000</v>
      </c>
      <c r="S88" s="219">
        <v>20000</v>
      </c>
      <c r="T88" s="219">
        <v>2000</v>
      </c>
      <c r="U88" s="219">
        <v>6000</v>
      </c>
      <c r="V88" s="219">
        <v>2000</v>
      </c>
      <c r="W88" s="219">
        <v>35000</v>
      </c>
      <c r="X88" s="219">
        <v>25000</v>
      </c>
      <c r="Y88" s="219">
        <v>74400</v>
      </c>
      <c r="Z88" s="219">
        <v>0</v>
      </c>
      <c r="AA88" s="219">
        <v>0</v>
      </c>
      <c r="AB88" s="220">
        <v>600</v>
      </c>
      <c r="AC88" s="219">
        <v>0</v>
      </c>
      <c r="AD88" s="219">
        <v>0</v>
      </c>
      <c r="AE88" s="219">
        <v>0</v>
      </c>
      <c r="AF88" s="219">
        <v>0</v>
      </c>
      <c r="AG88" s="219">
        <v>0</v>
      </c>
      <c r="AH88" s="219">
        <v>0</v>
      </c>
      <c r="AI88" s="219">
        <v>0</v>
      </c>
      <c r="AJ88" s="219">
        <v>0</v>
      </c>
      <c r="AK88" s="219">
        <v>0</v>
      </c>
      <c r="AL88" s="219">
        <v>0</v>
      </c>
      <c r="AM88" s="219">
        <v>0</v>
      </c>
      <c r="AN88" s="219">
        <v>600</v>
      </c>
      <c r="AO88" s="219">
        <v>0</v>
      </c>
    </row>
    <row r="89" spans="1:41" ht="17.25" customHeight="1">
      <c r="A89" s="221" t="s">
        <v>369</v>
      </c>
      <c r="B89" s="221"/>
      <c r="C89" s="221" t="s">
        <v>198</v>
      </c>
      <c r="D89" s="221" t="s">
        <v>241</v>
      </c>
      <c r="E89" s="223">
        <v>797784</v>
      </c>
      <c r="F89" s="223">
        <v>311948</v>
      </c>
      <c r="G89" s="220">
        <v>922732</v>
      </c>
      <c r="H89" s="220">
        <v>489348</v>
      </c>
      <c r="I89" s="220"/>
      <c r="J89" s="220">
        <v>308436</v>
      </c>
      <c r="K89" s="220">
        <v>72604</v>
      </c>
      <c r="L89" s="220"/>
      <c r="M89" s="220">
        <v>51840</v>
      </c>
      <c r="N89" s="220"/>
      <c r="O89" s="220"/>
      <c r="P89" s="220">
        <v>504</v>
      </c>
      <c r="Q89" s="220">
        <v>186400</v>
      </c>
      <c r="R89" s="220">
        <v>22000</v>
      </c>
      <c r="S89" s="220">
        <v>20000</v>
      </c>
      <c r="T89" s="220">
        <v>2000</v>
      </c>
      <c r="U89" s="220">
        <v>6000</v>
      </c>
      <c r="V89" s="220">
        <v>2000</v>
      </c>
      <c r="W89" s="220">
        <v>35000</v>
      </c>
      <c r="X89" s="220">
        <v>25000</v>
      </c>
      <c r="Y89" s="220">
        <v>74400</v>
      </c>
      <c r="Z89" s="220"/>
      <c r="AA89" s="220"/>
      <c r="AB89" s="220">
        <v>600</v>
      </c>
      <c r="AC89" s="220"/>
      <c r="AD89" s="220"/>
      <c r="AE89" s="220"/>
      <c r="AF89" s="220"/>
      <c r="AG89" s="220"/>
      <c r="AH89" s="220"/>
      <c r="AI89" s="220"/>
      <c r="AJ89" s="220"/>
      <c r="AK89" s="220"/>
      <c r="AL89" s="220"/>
      <c r="AM89" s="220"/>
      <c r="AN89" s="220">
        <v>600</v>
      </c>
      <c r="AO89" s="220"/>
    </row>
    <row r="90" spans="1:41" ht="17.25" customHeight="1">
      <c r="A90" s="217" t="s">
        <v>370</v>
      </c>
      <c r="B90" s="217"/>
      <c r="C90" s="217" t="s">
        <v>198</v>
      </c>
      <c r="D90" s="217" t="s">
        <v>371</v>
      </c>
      <c r="E90" s="219">
        <v>467976</v>
      </c>
      <c r="F90" s="219">
        <v>176068</v>
      </c>
      <c r="G90" s="220">
        <v>482104</v>
      </c>
      <c r="H90" s="219">
        <v>266700</v>
      </c>
      <c r="I90" s="219">
        <v>0</v>
      </c>
      <c r="J90" s="219">
        <v>201276</v>
      </c>
      <c r="K90" s="219">
        <v>13840</v>
      </c>
      <c r="L90" s="219">
        <v>0</v>
      </c>
      <c r="M90" s="219">
        <v>0</v>
      </c>
      <c r="N90" s="219">
        <v>0</v>
      </c>
      <c r="O90" s="219">
        <v>0</v>
      </c>
      <c r="P90" s="219">
        <v>288</v>
      </c>
      <c r="Q90" s="220">
        <v>161700</v>
      </c>
      <c r="R90" s="219">
        <v>38000</v>
      </c>
      <c r="S90" s="219">
        <v>25000</v>
      </c>
      <c r="T90" s="219">
        <v>0</v>
      </c>
      <c r="U90" s="219">
        <v>6000</v>
      </c>
      <c r="V90" s="219">
        <v>5000</v>
      </c>
      <c r="W90" s="219">
        <v>8500</v>
      </c>
      <c r="X90" s="219">
        <v>0</v>
      </c>
      <c r="Y90" s="219">
        <v>59200</v>
      </c>
      <c r="Z90" s="219">
        <v>0</v>
      </c>
      <c r="AA90" s="219">
        <v>20000</v>
      </c>
      <c r="AB90" s="220">
        <v>240</v>
      </c>
      <c r="AC90" s="219">
        <v>0</v>
      </c>
      <c r="AD90" s="219">
        <v>0</v>
      </c>
      <c r="AE90" s="219">
        <v>0</v>
      </c>
      <c r="AF90" s="219">
        <v>0</v>
      </c>
      <c r="AG90" s="219">
        <v>0</v>
      </c>
      <c r="AH90" s="219">
        <v>0</v>
      </c>
      <c r="AI90" s="219">
        <v>0</v>
      </c>
      <c r="AJ90" s="219">
        <v>0</v>
      </c>
      <c r="AK90" s="219">
        <v>0</v>
      </c>
      <c r="AL90" s="219">
        <v>0</v>
      </c>
      <c r="AM90" s="219">
        <v>0</v>
      </c>
      <c r="AN90" s="219">
        <v>240</v>
      </c>
      <c r="AO90" s="219">
        <v>0</v>
      </c>
    </row>
    <row r="91" spans="1:41" ht="17.25" customHeight="1">
      <c r="A91" s="221" t="s">
        <v>372</v>
      </c>
      <c r="B91" s="221"/>
      <c r="C91" s="221" t="s">
        <v>198</v>
      </c>
      <c r="D91" s="221" t="s">
        <v>373</v>
      </c>
      <c r="E91" s="223">
        <v>467976</v>
      </c>
      <c r="F91" s="223">
        <v>176068</v>
      </c>
      <c r="G91" s="220">
        <v>482104</v>
      </c>
      <c r="H91" s="220">
        <v>266700</v>
      </c>
      <c r="I91" s="220"/>
      <c r="J91" s="220">
        <v>201276</v>
      </c>
      <c r="K91" s="220">
        <v>13840</v>
      </c>
      <c r="L91" s="220"/>
      <c r="M91" s="220"/>
      <c r="N91" s="220"/>
      <c r="O91" s="220"/>
      <c r="P91" s="220">
        <v>288</v>
      </c>
      <c r="Q91" s="220">
        <v>161700</v>
      </c>
      <c r="R91" s="220">
        <v>38000</v>
      </c>
      <c r="S91" s="220">
        <v>25000</v>
      </c>
      <c r="T91" s="220"/>
      <c r="U91" s="220">
        <v>6000</v>
      </c>
      <c r="V91" s="220">
        <v>5000</v>
      </c>
      <c r="W91" s="220">
        <v>8500</v>
      </c>
      <c r="X91" s="220"/>
      <c r="Y91" s="220">
        <v>59200</v>
      </c>
      <c r="Z91" s="220"/>
      <c r="AA91" s="220">
        <v>20000</v>
      </c>
      <c r="AB91" s="220">
        <v>240</v>
      </c>
      <c r="AC91" s="220"/>
      <c r="AD91" s="220"/>
      <c r="AE91" s="220"/>
      <c r="AF91" s="220"/>
      <c r="AG91" s="220"/>
      <c r="AH91" s="220"/>
      <c r="AI91" s="220"/>
      <c r="AJ91" s="220"/>
      <c r="AK91" s="220"/>
      <c r="AL91" s="220"/>
      <c r="AM91" s="220"/>
      <c r="AN91" s="220">
        <v>240</v>
      </c>
      <c r="AO91" s="220"/>
    </row>
    <row r="92" spans="1:41" s="234" customFormat="1" ht="17.25" customHeight="1">
      <c r="A92" s="213" t="s">
        <v>374</v>
      </c>
      <c r="B92" s="213"/>
      <c r="C92" s="213" t="s">
        <v>198</v>
      </c>
      <c r="D92" s="213" t="s">
        <v>375</v>
      </c>
      <c r="E92" s="215">
        <v>10535760</v>
      </c>
      <c r="F92" s="215">
        <v>9439309</v>
      </c>
      <c r="G92" s="215">
        <v>17352089</v>
      </c>
      <c r="H92" s="215">
        <v>8871066</v>
      </c>
      <c r="I92" s="215">
        <v>0</v>
      </c>
      <c r="J92" s="215">
        <v>1664694</v>
      </c>
      <c r="K92" s="215">
        <v>493650</v>
      </c>
      <c r="L92" s="215">
        <v>0</v>
      </c>
      <c r="M92" s="215">
        <v>5828167</v>
      </c>
      <c r="N92" s="215">
        <v>0</v>
      </c>
      <c r="O92" s="215">
        <v>484540</v>
      </c>
      <c r="P92" s="215">
        <v>9972</v>
      </c>
      <c r="Q92" s="215">
        <v>2610200</v>
      </c>
      <c r="R92" s="215">
        <v>1397200</v>
      </c>
      <c r="S92" s="215">
        <v>204400</v>
      </c>
      <c r="T92" s="215">
        <v>76700</v>
      </c>
      <c r="U92" s="215">
        <v>223500</v>
      </c>
      <c r="V92" s="215">
        <v>48800</v>
      </c>
      <c r="W92" s="215">
        <v>354400</v>
      </c>
      <c r="X92" s="215">
        <v>0</v>
      </c>
      <c r="Y92" s="215">
        <v>265200</v>
      </c>
      <c r="Z92" s="215">
        <v>0</v>
      </c>
      <c r="AA92" s="215">
        <v>40000</v>
      </c>
      <c r="AB92" s="215">
        <v>12780</v>
      </c>
      <c r="AC92" s="215">
        <v>0</v>
      </c>
      <c r="AD92" s="215">
        <v>0</v>
      </c>
      <c r="AE92" s="215">
        <v>0</v>
      </c>
      <c r="AF92" s="215">
        <v>0</v>
      </c>
      <c r="AG92" s="215">
        <v>0</v>
      </c>
      <c r="AH92" s="215">
        <v>0</v>
      </c>
      <c r="AI92" s="215">
        <v>3600</v>
      </c>
      <c r="AJ92" s="215">
        <v>0</v>
      </c>
      <c r="AK92" s="215">
        <v>0</v>
      </c>
      <c r="AL92" s="215">
        <v>0</v>
      </c>
      <c r="AM92" s="215">
        <v>0</v>
      </c>
      <c r="AN92" s="215">
        <v>9180</v>
      </c>
      <c r="AO92" s="215">
        <v>0</v>
      </c>
    </row>
    <row r="93" spans="1:41" ht="17.25" customHeight="1">
      <c r="A93" s="217" t="s">
        <v>376</v>
      </c>
      <c r="B93" s="217"/>
      <c r="C93" s="217" t="s">
        <v>198</v>
      </c>
      <c r="D93" s="217" t="s">
        <v>377</v>
      </c>
      <c r="E93" s="219">
        <v>5899792</v>
      </c>
      <c r="F93" s="219">
        <v>5798839</v>
      </c>
      <c r="G93" s="220">
        <v>10224311</v>
      </c>
      <c r="H93" s="219">
        <v>5183974</v>
      </c>
      <c r="I93" s="219">
        <v>0</v>
      </c>
      <c r="J93" s="219">
        <v>715818</v>
      </c>
      <c r="K93" s="219">
        <v>294700</v>
      </c>
      <c r="L93" s="219">
        <v>0</v>
      </c>
      <c r="M93" s="219">
        <v>3816627</v>
      </c>
      <c r="N93" s="219">
        <v>0</v>
      </c>
      <c r="O93" s="219">
        <v>207360</v>
      </c>
      <c r="P93" s="219">
        <v>5832</v>
      </c>
      <c r="Q93" s="220">
        <v>1467600</v>
      </c>
      <c r="R93" s="219">
        <v>558200</v>
      </c>
      <c r="S93" s="219">
        <v>196200</v>
      </c>
      <c r="T93" s="219">
        <v>75500</v>
      </c>
      <c r="U93" s="219">
        <v>211900</v>
      </c>
      <c r="V93" s="219">
        <v>37800</v>
      </c>
      <c r="W93" s="219">
        <v>314400</v>
      </c>
      <c r="X93" s="219">
        <v>0</v>
      </c>
      <c r="Y93" s="219">
        <v>33600</v>
      </c>
      <c r="Z93" s="219">
        <v>0</v>
      </c>
      <c r="AA93" s="219">
        <v>40000</v>
      </c>
      <c r="AB93" s="220">
        <v>6720</v>
      </c>
      <c r="AC93" s="219">
        <v>0</v>
      </c>
      <c r="AD93" s="219">
        <v>0</v>
      </c>
      <c r="AE93" s="219">
        <v>0</v>
      </c>
      <c r="AF93" s="219">
        <v>0</v>
      </c>
      <c r="AG93" s="219">
        <v>0</v>
      </c>
      <c r="AH93" s="219">
        <v>0</v>
      </c>
      <c r="AI93" s="219">
        <v>3600</v>
      </c>
      <c r="AJ93" s="219">
        <v>0</v>
      </c>
      <c r="AK93" s="219">
        <v>0</v>
      </c>
      <c r="AL93" s="219">
        <v>0</v>
      </c>
      <c r="AM93" s="219">
        <v>0</v>
      </c>
      <c r="AN93" s="219">
        <v>3120</v>
      </c>
      <c r="AO93" s="219">
        <v>0</v>
      </c>
    </row>
    <row r="94" spans="1:41" ht="17.25" customHeight="1">
      <c r="A94" s="221" t="s">
        <v>378</v>
      </c>
      <c r="B94" s="221"/>
      <c r="C94" s="221" t="s">
        <v>198</v>
      </c>
      <c r="D94" s="221" t="s">
        <v>241</v>
      </c>
      <c r="E94" s="223">
        <v>2033752</v>
      </c>
      <c r="F94" s="223">
        <v>1634579</v>
      </c>
      <c r="G94" s="220">
        <v>3233051</v>
      </c>
      <c r="H94" s="220">
        <v>1626254</v>
      </c>
      <c r="I94" s="220"/>
      <c r="J94" s="220">
        <v>407498</v>
      </c>
      <c r="K94" s="220">
        <v>86500</v>
      </c>
      <c r="L94" s="220"/>
      <c r="M94" s="220">
        <v>951099</v>
      </c>
      <c r="N94" s="220"/>
      <c r="O94" s="220">
        <v>160080</v>
      </c>
      <c r="P94" s="220">
        <v>1620</v>
      </c>
      <c r="Q94" s="220">
        <v>433600</v>
      </c>
      <c r="R94" s="220">
        <v>293000</v>
      </c>
      <c r="S94" s="220">
        <v>26200</v>
      </c>
      <c r="T94" s="220">
        <v>3700</v>
      </c>
      <c r="U94" s="220">
        <v>26600</v>
      </c>
      <c r="V94" s="220">
        <v>1500</v>
      </c>
      <c r="W94" s="220">
        <v>49000</v>
      </c>
      <c r="X94" s="220"/>
      <c r="Y94" s="220">
        <v>33600</v>
      </c>
      <c r="Z94" s="220"/>
      <c r="AA94" s="220"/>
      <c r="AB94" s="220">
        <v>1680</v>
      </c>
      <c r="AC94" s="220"/>
      <c r="AD94" s="220"/>
      <c r="AE94" s="220"/>
      <c r="AF94" s="220"/>
      <c r="AG94" s="220"/>
      <c r="AH94" s="220"/>
      <c r="AI94" s="220"/>
      <c r="AJ94" s="220"/>
      <c r="AK94" s="220"/>
      <c r="AL94" s="220"/>
      <c r="AM94" s="220"/>
      <c r="AN94" s="220">
        <v>1680</v>
      </c>
      <c r="AO94" s="220"/>
    </row>
    <row r="95" spans="1:41" ht="17.25" customHeight="1">
      <c r="A95" s="221" t="s">
        <v>379</v>
      </c>
      <c r="B95" s="221"/>
      <c r="C95" s="221" t="s">
        <v>198</v>
      </c>
      <c r="D95" s="221" t="s">
        <v>380</v>
      </c>
      <c r="E95" s="223">
        <v>470148</v>
      </c>
      <c r="F95" s="223">
        <v>439362</v>
      </c>
      <c r="G95" s="220">
        <v>813090</v>
      </c>
      <c r="H95" s="220">
        <v>470148</v>
      </c>
      <c r="I95" s="220"/>
      <c r="J95" s="220"/>
      <c r="K95" s="220">
        <v>20910</v>
      </c>
      <c r="L95" s="220"/>
      <c r="M95" s="220">
        <v>321600</v>
      </c>
      <c r="N95" s="220"/>
      <c r="O95" s="220"/>
      <c r="P95" s="220">
        <v>432</v>
      </c>
      <c r="Q95" s="220">
        <v>96000</v>
      </c>
      <c r="R95" s="220">
        <v>15000</v>
      </c>
      <c r="S95" s="220">
        <v>12000</v>
      </c>
      <c r="T95" s="220">
        <v>22000</v>
      </c>
      <c r="U95" s="220">
        <v>26000</v>
      </c>
      <c r="V95" s="220">
        <v>6000</v>
      </c>
      <c r="W95" s="220">
        <v>15000</v>
      </c>
      <c r="X95" s="220"/>
      <c r="Y95" s="220"/>
      <c r="Z95" s="220"/>
      <c r="AA95" s="220"/>
      <c r="AB95" s="220">
        <v>420</v>
      </c>
      <c r="AC95" s="220"/>
      <c r="AD95" s="220"/>
      <c r="AE95" s="220"/>
      <c r="AF95" s="220"/>
      <c r="AG95" s="220"/>
      <c r="AH95" s="220"/>
      <c r="AI95" s="220"/>
      <c r="AJ95" s="220"/>
      <c r="AK95" s="220"/>
      <c r="AL95" s="220"/>
      <c r="AM95" s="220"/>
      <c r="AN95" s="220">
        <v>420</v>
      </c>
      <c r="AO95" s="220"/>
    </row>
    <row r="96" spans="1:41" ht="17.25" customHeight="1">
      <c r="A96" s="221" t="s">
        <v>381</v>
      </c>
      <c r="B96" s="221"/>
      <c r="C96" s="221" t="s">
        <v>198</v>
      </c>
      <c r="D96" s="221" t="s">
        <v>382</v>
      </c>
      <c r="E96" s="223">
        <v>1572756</v>
      </c>
      <c r="F96" s="223">
        <v>2198084</v>
      </c>
      <c r="G96" s="220">
        <v>3270840</v>
      </c>
      <c r="H96" s="220">
        <v>1572756</v>
      </c>
      <c r="I96" s="220"/>
      <c r="J96" s="220"/>
      <c r="K96" s="220">
        <v>104100</v>
      </c>
      <c r="L96" s="220"/>
      <c r="M96" s="220">
        <v>1591824</v>
      </c>
      <c r="N96" s="220"/>
      <c r="O96" s="220"/>
      <c r="P96" s="220">
        <v>2160</v>
      </c>
      <c r="Q96" s="220">
        <v>500000</v>
      </c>
      <c r="R96" s="220">
        <v>140000</v>
      </c>
      <c r="S96" s="220">
        <v>30000</v>
      </c>
      <c r="T96" s="220">
        <v>20000</v>
      </c>
      <c r="U96" s="220">
        <v>95000</v>
      </c>
      <c r="V96" s="220">
        <v>15000</v>
      </c>
      <c r="W96" s="220">
        <v>180000</v>
      </c>
      <c r="X96" s="220"/>
      <c r="Y96" s="220"/>
      <c r="Z96" s="220"/>
      <c r="AA96" s="220">
        <v>20000</v>
      </c>
      <c r="AB96" s="220">
        <v>0</v>
      </c>
      <c r="AC96" s="220"/>
      <c r="AD96" s="220"/>
      <c r="AE96" s="220"/>
      <c r="AF96" s="220"/>
      <c r="AG96" s="220"/>
      <c r="AH96" s="220"/>
      <c r="AI96" s="220"/>
      <c r="AJ96" s="220"/>
      <c r="AK96" s="220"/>
      <c r="AL96" s="220"/>
      <c r="AM96" s="220"/>
      <c r="AN96" s="220"/>
      <c r="AO96" s="220"/>
    </row>
    <row r="97" spans="1:41" ht="17.25" customHeight="1">
      <c r="A97" s="221" t="s">
        <v>383</v>
      </c>
      <c r="B97" s="221"/>
      <c r="C97" s="221" t="s">
        <v>198</v>
      </c>
      <c r="D97" s="221" t="s">
        <v>384</v>
      </c>
      <c r="E97" s="223">
        <v>1823136</v>
      </c>
      <c r="F97" s="223">
        <v>1526814</v>
      </c>
      <c r="G97" s="220">
        <v>2907330</v>
      </c>
      <c r="H97" s="220">
        <v>1514816</v>
      </c>
      <c r="I97" s="220"/>
      <c r="J97" s="220">
        <v>308320</v>
      </c>
      <c r="K97" s="220">
        <v>83190</v>
      </c>
      <c r="L97" s="220"/>
      <c r="M97" s="220">
        <v>952104</v>
      </c>
      <c r="N97" s="220"/>
      <c r="O97" s="220">
        <v>47280</v>
      </c>
      <c r="P97" s="220">
        <v>1620</v>
      </c>
      <c r="Q97" s="220">
        <v>438000</v>
      </c>
      <c r="R97" s="220">
        <v>110200</v>
      </c>
      <c r="S97" s="220">
        <v>128000</v>
      </c>
      <c r="T97" s="220">
        <v>29800</v>
      </c>
      <c r="U97" s="220">
        <v>64300</v>
      </c>
      <c r="V97" s="220">
        <v>15300</v>
      </c>
      <c r="W97" s="220">
        <v>70400</v>
      </c>
      <c r="X97" s="220"/>
      <c r="Y97" s="220">
        <v>0</v>
      </c>
      <c r="Z97" s="220"/>
      <c r="AA97" s="220">
        <v>20000</v>
      </c>
      <c r="AB97" s="220">
        <v>4620</v>
      </c>
      <c r="AC97" s="220"/>
      <c r="AD97" s="220"/>
      <c r="AE97" s="220"/>
      <c r="AF97" s="220"/>
      <c r="AG97" s="220"/>
      <c r="AH97" s="220"/>
      <c r="AI97" s="220">
        <v>3600</v>
      </c>
      <c r="AJ97" s="220"/>
      <c r="AK97" s="220"/>
      <c r="AL97" s="220"/>
      <c r="AM97" s="220"/>
      <c r="AN97" s="220">
        <v>1020</v>
      </c>
      <c r="AO97" s="220"/>
    </row>
    <row r="98" spans="1:41" ht="17.25" customHeight="1">
      <c r="A98" s="217" t="s">
        <v>385</v>
      </c>
      <c r="B98" s="217"/>
      <c r="C98" s="217" t="s">
        <v>198</v>
      </c>
      <c r="D98" s="217" t="s">
        <v>386</v>
      </c>
      <c r="E98" s="219">
        <v>197280</v>
      </c>
      <c r="F98" s="219">
        <v>216204</v>
      </c>
      <c r="G98" s="220">
        <v>365424</v>
      </c>
      <c r="H98" s="219">
        <v>197280</v>
      </c>
      <c r="I98" s="219">
        <v>0</v>
      </c>
      <c r="J98" s="219">
        <v>0</v>
      </c>
      <c r="K98" s="219">
        <v>10380</v>
      </c>
      <c r="L98" s="219">
        <v>0</v>
      </c>
      <c r="M98" s="219">
        <v>157548</v>
      </c>
      <c r="N98" s="219">
        <v>0</v>
      </c>
      <c r="O98" s="219">
        <v>0</v>
      </c>
      <c r="P98" s="219">
        <v>216</v>
      </c>
      <c r="Q98" s="220">
        <v>48000</v>
      </c>
      <c r="R98" s="219">
        <v>48000</v>
      </c>
      <c r="S98" s="219">
        <v>0</v>
      </c>
      <c r="T98" s="219">
        <v>0</v>
      </c>
      <c r="U98" s="219">
        <v>0</v>
      </c>
      <c r="V98" s="219">
        <v>0</v>
      </c>
      <c r="W98" s="219">
        <v>0</v>
      </c>
      <c r="X98" s="219">
        <v>0</v>
      </c>
      <c r="Y98" s="219">
        <v>0</v>
      </c>
      <c r="Z98" s="219">
        <v>0</v>
      </c>
      <c r="AA98" s="219">
        <v>0</v>
      </c>
      <c r="AB98" s="220">
        <v>60</v>
      </c>
      <c r="AC98" s="219">
        <v>0</v>
      </c>
      <c r="AD98" s="219">
        <v>0</v>
      </c>
      <c r="AE98" s="219">
        <v>0</v>
      </c>
      <c r="AF98" s="219">
        <v>0</v>
      </c>
      <c r="AG98" s="219">
        <v>0</v>
      </c>
      <c r="AH98" s="219">
        <v>0</v>
      </c>
      <c r="AI98" s="219">
        <v>0</v>
      </c>
      <c r="AJ98" s="219">
        <v>0</v>
      </c>
      <c r="AK98" s="219">
        <v>0</v>
      </c>
      <c r="AL98" s="219">
        <v>0</v>
      </c>
      <c r="AM98" s="219">
        <v>0</v>
      </c>
      <c r="AN98" s="219">
        <v>60</v>
      </c>
      <c r="AO98" s="219">
        <v>0</v>
      </c>
    </row>
    <row r="99" spans="1:41" ht="17.25" customHeight="1">
      <c r="A99" s="221">
        <v>200809497</v>
      </c>
      <c r="B99" s="221"/>
      <c r="C99" s="221"/>
      <c r="D99" s="221" t="s">
        <v>241</v>
      </c>
      <c r="E99" s="223">
        <v>197280</v>
      </c>
      <c r="F99" s="223">
        <v>216204</v>
      </c>
      <c r="G99" s="220">
        <v>365424</v>
      </c>
      <c r="H99" s="220">
        <v>197280</v>
      </c>
      <c r="I99" s="220"/>
      <c r="J99" s="220"/>
      <c r="K99" s="220">
        <v>10380</v>
      </c>
      <c r="L99" s="220"/>
      <c r="M99" s="220">
        <v>157548</v>
      </c>
      <c r="N99" s="220"/>
      <c r="O99" s="220"/>
      <c r="P99" s="220">
        <v>216</v>
      </c>
      <c r="Q99" s="220">
        <v>48000</v>
      </c>
      <c r="R99" s="220">
        <v>48000</v>
      </c>
      <c r="S99" s="220">
        <v>0</v>
      </c>
      <c r="T99" s="220">
        <v>0</v>
      </c>
      <c r="U99" s="220">
        <v>0</v>
      </c>
      <c r="V99" s="220">
        <v>0</v>
      </c>
      <c r="W99" s="220">
        <v>0</v>
      </c>
      <c r="X99" s="220"/>
      <c r="Y99" s="220"/>
      <c r="Z99" s="220"/>
      <c r="AA99" s="220"/>
      <c r="AB99" s="220">
        <v>60</v>
      </c>
      <c r="AC99" s="220"/>
      <c r="AD99" s="220"/>
      <c r="AE99" s="220"/>
      <c r="AF99" s="220"/>
      <c r="AG99" s="220"/>
      <c r="AH99" s="220"/>
      <c r="AI99" s="220"/>
      <c r="AJ99" s="220"/>
      <c r="AK99" s="220"/>
      <c r="AL99" s="220"/>
      <c r="AM99" s="220"/>
      <c r="AN99" s="220">
        <v>60</v>
      </c>
      <c r="AO99" s="220"/>
    </row>
    <row r="100" spans="1:41" ht="17.25" customHeight="1">
      <c r="A100" s="217" t="s">
        <v>387</v>
      </c>
      <c r="B100" s="217"/>
      <c r="C100" s="217" t="s">
        <v>198</v>
      </c>
      <c r="D100" s="217" t="s">
        <v>388</v>
      </c>
      <c r="E100" s="219">
        <v>4438688</v>
      </c>
      <c r="F100" s="219">
        <v>3424266</v>
      </c>
      <c r="G100" s="220">
        <v>6762354</v>
      </c>
      <c r="H100" s="219">
        <v>3489812</v>
      </c>
      <c r="I100" s="219">
        <v>0</v>
      </c>
      <c r="J100" s="219">
        <v>948876</v>
      </c>
      <c r="K100" s="219">
        <v>188570</v>
      </c>
      <c r="L100" s="219">
        <v>0</v>
      </c>
      <c r="M100" s="219">
        <v>1853992</v>
      </c>
      <c r="N100" s="219">
        <v>0</v>
      </c>
      <c r="O100" s="219">
        <v>277180</v>
      </c>
      <c r="P100" s="219">
        <v>3924</v>
      </c>
      <c r="Q100" s="220">
        <v>1094600</v>
      </c>
      <c r="R100" s="219">
        <v>791000</v>
      </c>
      <c r="S100" s="219">
        <v>8200</v>
      </c>
      <c r="T100" s="219">
        <v>1200</v>
      </c>
      <c r="U100" s="219">
        <v>11600</v>
      </c>
      <c r="V100" s="219">
        <v>11000</v>
      </c>
      <c r="W100" s="219">
        <v>40000</v>
      </c>
      <c r="X100" s="219">
        <v>0</v>
      </c>
      <c r="Y100" s="219">
        <v>231600</v>
      </c>
      <c r="Z100" s="219">
        <v>0</v>
      </c>
      <c r="AA100" s="219">
        <v>0</v>
      </c>
      <c r="AB100" s="220">
        <v>6000</v>
      </c>
      <c r="AC100" s="219">
        <v>0</v>
      </c>
      <c r="AD100" s="219">
        <v>0</v>
      </c>
      <c r="AE100" s="219">
        <v>0</v>
      </c>
      <c r="AF100" s="219">
        <v>0</v>
      </c>
      <c r="AG100" s="219">
        <v>0</v>
      </c>
      <c r="AH100" s="219">
        <v>0</v>
      </c>
      <c r="AI100" s="219">
        <v>0</v>
      </c>
      <c r="AJ100" s="219">
        <v>0</v>
      </c>
      <c r="AK100" s="219">
        <v>0</v>
      </c>
      <c r="AL100" s="219">
        <v>0</v>
      </c>
      <c r="AM100" s="219">
        <v>0</v>
      </c>
      <c r="AN100" s="219">
        <v>6000</v>
      </c>
      <c r="AO100" s="219">
        <v>0</v>
      </c>
    </row>
    <row r="101" spans="1:41" ht="17.25" customHeight="1">
      <c r="A101" s="221" t="s">
        <v>389</v>
      </c>
      <c r="B101" s="221"/>
      <c r="C101" s="221" t="s">
        <v>198</v>
      </c>
      <c r="D101" s="221" t="s">
        <v>241</v>
      </c>
      <c r="E101" s="223">
        <v>684348</v>
      </c>
      <c r="F101" s="223">
        <v>914648</v>
      </c>
      <c r="G101" s="220">
        <v>1455156</v>
      </c>
      <c r="H101" s="220">
        <v>684348</v>
      </c>
      <c r="I101" s="220"/>
      <c r="J101" s="220"/>
      <c r="K101" s="220">
        <v>41520</v>
      </c>
      <c r="L101" s="220"/>
      <c r="M101" s="220">
        <v>628464</v>
      </c>
      <c r="N101" s="220"/>
      <c r="O101" s="220">
        <v>99960</v>
      </c>
      <c r="P101" s="220">
        <v>864</v>
      </c>
      <c r="Q101" s="220">
        <v>140000</v>
      </c>
      <c r="R101" s="220">
        <v>114000</v>
      </c>
      <c r="S101" s="220">
        <v>1200</v>
      </c>
      <c r="T101" s="220">
        <v>1200</v>
      </c>
      <c r="U101" s="220">
        <v>6600</v>
      </c>
      <c r="V101" s="220">
        <v>5000</v>
      </c>
      <c r="W101" s="220">
        <v>12000</v>
      </c>
      <c r="X101" s="220"/>
      <c r="Y101" s="220"/>
      <c r="Z101" s="220"/>
      <c r="AA101" s="220"/>
      <c r="AB101" s="220">
        <v>3840</v>
      </c>
      <c r="AC101" s="220"/>
      <c r="AD101" s="220"/>
      <c r="AE101" s="220"/>
      <c r="AF101" s="220"/>
      <c r="AG101" s="220"/>
      <c r="AH101" s="220"/>
      <c r="AI101" s="220"/>
      <c r="AJ101" s="220"/>
      <c r="AK101" s="220"/>
      <c r="AL101" s="220"/>
      <c r="AM101" s="220"/>
      <c r="AN101" s="220">
        <v>3840</v>
      </c>
      <c r="AO101" s="220"/>
    </row>
    <row r="102" spans="1:41" ht="17.25" customHeight="1">
      <c r="A102" s="221" t="s">
        <v>390</v>
      </c>
      <c r="B102" s="221"/>
      <c r="C102" s="221" t="s">
        <v>198</v>
      </c>
      <c r="D102" s="221" t="s">
        <v>391</v>
      </c>
      <c r="E102" s="223">
        <v>937928</v>
      </c>
      <c r="F102" s="223">
        <v>1363518</v>
      </c>
      <c r="G102" s="220">
        <v>1987966</v>
      </c>
      <c r="H102" s="220">
        <v>937928</v>
      </c>
      <c r="I102" s="220"/>
      <c r="J102" s="220"/>
      <c r="K102" s="220">
        <v>53630</v>
      </c>
      <c r="L102" s="220"/>
      <c r="M102" s="220">
        <v>856212</v>
      </c>
      <c r="N102" s="220"/>
      <c r="O102" s="220">
        <v>139080</v>
      </c>
      <c r="P102" s="220">
        <v>1116</v>
      </c>
      <c r="Q102" s="220">
        <v>313000</v>
      </c>
      <c r="R102" s="220">
        <v>297000</v>
      </c>
      <c r="S102" s="220">
        <v>2000</v>
      </c>
      <c r="T102" s="220"/>
      <c r="U102" s="220">
        <v>5000</v>
      </c>
      <c r="V102" s="220">
        <v>1000</v>
      </c>
      <c r="W102" s="220">
        <v>8000</v>
      </c>
      <c r="X102" s="220"/>
      <c r="Y102" s="220"/>
      <c r="Z102" s="220"/>
      <c r="AA102" s="220"/>
      <c r="AB102" s="220">
        <v>480</v>
      </c>
      <c r="AC102" s="220"/>
      <c r="AD102" s="220"/>
      <c r="AE102" s="220"/>
      <c r="AF102" s="220"/>
      <c r="AG102" s="220"/>
      <c r="AH102" s="220"/>
      <c r="AI102" s="220"/>
      <c r="AJ102" s="220"/>
      <c r="AK102" s="220"/>
      <c r="AL102" s="220"/>
      <c r="AM102" s="220"/>
      <c r="AN102" s="220">
        <v>480</v>
      </c>
      <c r="AO102" s="220"/>
    </row>
    <row r="103" spans="1:41" ht="17.25" customHeight="1">
      <c r="A103" s="221" t="s">
        <v>392</v>
      </c>
      <c r="B103" s="221"/>
      <c r="C103" s="221" t="s">
        <v>198</v>
      </c>
      <c r="D103" s="221" t="s">
        <v>393</v>
      </c>
      <c r="E103" s="223">
        <v>2816412</v>
      </c>
      <c r="F103" s="223">
        <v>1146100</v>
      </c>
      <c r="G103" s="220">
        <v>3319232</v>
      </c>
      <c r="H103" s="220">
        <v>1867536</v>
      </c>
      <c r="I103" s="220"/>
      <c r="J103" s="220">
        <v>948876</v>
      </c>
      <c r="K103" s="220">
        <v>93420</v>
      </c>
      <c r="L103" s="220"/>
      <c r="M103" s="220">
        <v>369316</v>
      </c>
      <c r="N103" s="220"/>
      <c r="O103" s="220">
        <v>38140</v>
      </c>
      <c r="P103" s="220">
        <v>1944</v>
      </c>
      <c r="Q103" s="220">
        <v>641600</v>
      </c>
      <c r="R103" s="220">
        <v>380000</v>
      </c>
      <c r="S103" s="220">
        <v>5000</v>
      </c>
      <c r="T103" s="220"/>
      <c r="U103" s="220"/>
      <c r="V103" s="220">
        <v>5000</v>
      </c>
      <c r="W103" s="220">
        <v>20000</v>
      </c>
      <c r="X103" s="220"/>
      <c r="Y103" s="220">
        <v>231600</v>
      </c>
      <c r="Z103" s="220"/>
      <c r="AA103" s="220"/>
      <c r="AB103" s="220">
        <v>1680</v>
      </c>
      <c r="AC103" s="220"/>
      <c r="AD103" s="220"/>
      <c r="AE103" s="220"/>
      <c r="AF103" s="220"/>
      <c r="AG103" s="220"/>
      <c r="AH103" s="220"/>
      <c r="AI103" s="220"/>
      <c r="AJ103" s="220"/>
      <c r="AK103" s="220"/>
      <c r="AL103" s="220"/>
      <c r="AM103" s="220"/>
      <c r="AN103" s="220">
        <v>1680</v>
      </c>
      <c r="AO103" s="220"/>
    </row>
    <row r="104" spans="1:41" s="234" customFormat="1" ht="17.25" customHeight="1">
      <c r="A104" s="213" t="s">
        <v>394</v>
      </c>
      <c r="B104" s="213"/>
      <c r="C104" s="213" t="s">
        <v>198</v>
      </c>
      <c r="D104" s="213" t="s">
        <v>395</v>
      </c>
      <c r="E104" s="215">
        <v>20683093</v>
      </c>
      <c r="F104" s="215">
        <v>29001894.52</v>
      </c>
      <c r="G104" s="215">
        <v>38301141</v>
      </c>
      <c r="H104" s="215">
        <v>15930720</v>
      </c>
      <c r="I104" s="215">
        <v>541812</v>
      </c>
      <c r="J104" s="215">
        <v>3190704</v>
      </c>
      <c r="K104" s="215">
        <v>7553210</v>
      </c>
      <c r="L104" s="215">
        <v>0</v>
      </c>
      <c r="M104" s="215">
        <v>9942985</v>
      </c>
      <c r="N104" s="215">
        <v>0</v>
      </c>
      <c r="O104" s="215">
        <v>915906</v>
      </c>
      <c r="P104" s="215">
        <v>225804</v>
      </c>
      <c r="Q104" s="215">
        <v>4866000</v>
      </c>
      <c r="R104" s="215">
        <v>2293200</v>
      </c>
      <c r="S104" s="215">
        <v>341700</v>
      </c>
      <c r="T104" s="215">
        <v>110100</v>
      </c>
      <c r="U104" s="215">
        <v>496400</v>
      </c>
      <c r="V104" s="215">
        <v>224300</v>
      </c>
      <c r="W104" s="215">
        <v>616500</v>
      </c>
      <c r="X104" s="215">
        <v>15000</v>
      </c>
      <c r="Y104" s="215">
        <v>724800</v>
      </c>
      <c r="Z104" s="215">
        <v>4000</v>
      </c>
      <c r="AA104" s="215">
        <v>40000</v>
      </c>
      <c r="AB104" s="215">
        <v>6524608.52</v>
      </c>
      <c r="AC104" s="215">
        <v>1561669</v>
      </c>
      <c r="AD104" s="215">
        <v>162345</v>
      </c>
      <c r="AE104" s="215">
        <v>0</v>
      </c>
      <c r="AF104" s="215">
        <v>281118.52</v>
      </c>
      <c r="AG104" s="215">
        <v>0</v>
      </c>
      <c r="AH104" s="215">
        <v>0</v>
      </c>
      <c r="AI104" s="215">
        <v>206630</v>
      </c>
      <c r="AJ104" s="215">
        <v>4183246</v>
      </c>
      <c r="AK104" s="215">
        <v>86400</v>
      </c>
      <c r="AL104" s="215">
        <v>0</v>
      </c>
      <c r="AM104" s="215">
        <v>0</v>
      </c>
      <c r="AN104" s="215">
        <v>43200</v>
      </c>
      <c r="AO104" s="215">
        <v>0</v>
      </c>
    </row>
    <row r="105" spans="1:41" ht="17.25" customHeight="1">
      <c r="A105" s="217" t="s">
        <v>396</v>
      </c>
      <c r="B105" s="217"/>
      <c r="C105" s="217" t="s">
        <v>198</v>
      </c>
      <c r="D105" s="217" t="s">
        <v>397</v>
      </c>
      <c r="E105" s="219">
        <v>12838745</v>
      </c>
      <c r="F105" s="219">
        <v>12828318</v>
      </c>
      <c r="G105" s="220">
        <v>22524343</v>
      </c>
      <c r="H105" s="219">
        <v>11373149</v>
      </c>
      <c r="I105" s="219">
        <v>0</v>
      </c>
      <c r="J105" s="219">
        <v>1465596</v>
      </c>
      <c r="K105" s="219">
        <v>1123306</v>
      </c>
      <c r="L105" s="219">
        <v>0</v>
      </c>
      <c r="M105" s="219">
        <v>7878904</v>
      </c>
      <c r="N105" s="219">
        <v>0</v>
      </c>
      <c r="O105" s="219">
        <v>666540</v>
      </c>
      <c r="P105" s="219">
        <v>16848</v>
      </c>
      <c r="Q105" s="220">
        <v>3103000</v>
      </c>
      <c r="R105" s="219">
        <v>1566800</v>
      </c>
      <c r="S105" s="219">
        <v>234900</v>
      </c>
      <c r="T105" s="219">
        <v>59800</v>
      </c>
      <c r="U105" s="219">
        <v>375800</v>
      </c>
      <c r="V105" s="219">
        <v>163100</v>
      </c>
      <c r="W105" s="219">
        <v>397000</v>
      </c>
      <c r="X105" s="219">
        <v>0</v>
      </c>
      <c r="Y105" s="219">
        <v>285600</v>
      </c>
      <c r="Z105" s="219">
        <v>0</v>
      </c>
      <c r="AA105" s="219">
        <v>20000</v>
      </c>
      <c r="AB105" s="220">
        <v>39720</v>
      </c>
      <c r="AC105" s="219">
        <v>0</v>
      </c>
      <c r="AD105" s="219">
        <v>0</v>
      </c>
      <c r="AE105" s="219">
        <v>0</v>
      </c>
      <c r="AF105" s="219">
        <v>0</v>
      </c>
      <c r="AG105" s="219">
        <v>0</v>
      </c>
      <c r="AH105" s="219">
        <v>0</v>
      </c>
      <c r="AI105" s="219">
        <v>0</v>
      </c>
      <c r="AJ105" s="219">
        <v>8400</v>
      </c>
      <c r="AK105" s="219">
        <v>14400</v>
      </c>
      <c r="AL105" s="219">
        <v>0</v>
      </c>
      <c r="AM105" s="219">
        <v>0</v>
      </c>
      <c r="AN105" s="219">
        <v>16920</v>
      </c>
      <c r="AO105" s="219">
        <v>0</v>
      </c>
    </row>
    <row r="106" spans="1:41" ht="17.25" customHeight="1">
      <c r="A106" s="221">
        <v>4160202</v>
      </c>
      <c r="B106" s="221"/>
      <c r="C106" s="221"/>
      <c r="D106" s="221" t="s">
        <v>241</v>
      </c>
      <c r="E106" s="223">
        <v>11164457</v>
      </c>
      <c r="F106" s="223">
        <v>10875532</v>
      </c>
      <c r="G106" s="220">
        <v>19395009</v>
      </c>
      <c r="H106" s="220">
        <v>9799181</v>
      </c>
      <c r="I106" s="220"/>
      <c r="J106" s="220">
        <v>1365276</v>
      </c>
      <c r="K106" s="220">
        <v>1021236</v>
      </c>
      <c r="L106" s="220"/>
      <c r="M106" s="220">
        <v>6579484</v>
      </c>
      <c r="N106" s="220"/>
      <c r="O106" s="220">
        <v>614820</v>
      </c>
      <c r="P106" s="220">
        <v>15012</v>
      </c>
      <c r="Q106" s="220">
        <v>2608800</v>
      </c>
      <c r="R106" s="220">
        <v>1399400</v>
      </c>
      <c r="S106" s="220">
        <v>199600</v>
      </c>
      <c r="T106" s="220">
        <v>58600</v>
      </c>
      <c r="U106" s="220">
        <v>292800</v>
      </c>
      <c r="V106" s="220">
        <v>119000</v>
      </c>
      <c r="W106" s="220">
        <v>276000</v>
      </c>
      <c r="X106" s="220"/>
      <c r="Y106" s="220">
        <v>263400</v>
      </c>
      <c r="Z106" s="220"/>
      <c r="AA106" s="220"/>
      <c r="AB106" s="220">
        <v>36180</v>
      </c>
      <c r="AC106" s="220"/>
      <c r="AD106" s="220"/>
      <c r="AE106" s="220"/>
      <c r="AF106" s="220"/>
      <c r="AG106" s="220"/>
      <c r="AH106" s="220"/>
      <c r="AI106" s="220"/>
      <c r="AJ106" s="220">
        <v>8400</v>
      </c>
      <c r="AK106" s="220">
        <v>14400</v>
      </c>
      <c r="AL106" s="220"/>
      <c r="AM106" s="220"/>
      <c r="AN106" s="220">
        <v>13380</v>
      </c>
      <c r="AO106" s="220"/>
    </row>
    <row r="107" spans="1:41" ht="17.25" customHeight="1">
      <c r="A107" s="221" t="s">
        <v>398</v>
      </c>
      <c r="B107" s="221"/>
      <c r="C107" s="221" t="s">
        <v>198</v>
      </c>
      <c r="D107" s="221" t="s">
        <v>399</v>
      </c>
      <c r="E107" s="223">
        <v>1674288</v>
      </c>
      <c r="F107" s="223">
        <v>1952786</v>
      </c>
      <c r="G107" s="220">
        <v>3129334</v>
      </c>
      <c r="H107" s="220">
        <v>1573968</v>
      </c>
      <c r="I107" s="220"/>
      <c r="J107" s="220">
        <v>100320</v>
      </c>
      <c r="K107" s="220">
        <v>102070</v>
      </c>
      <c r="L107" s="220"/>
      <c r="M107" s="220">
        <v>1299420</v>
      </c>
      <c r="N107" s="220"/>
      <c r="O107" s="220">
        <v>51720</v>
      </c>
      <c r="P107" s="220">
        <v>1836</v>
      </c>
      <c r="Q107" s="220">
        <v>494200</v>
      </c>
      <c r="R107" s="220">
        <v>167400</v>
      </c>
      <c r="S107" s="220">
        <v>35300</v>
      </c>
      <c r="T107" s="220">
        <v>1200</v>
      </c>
      <c r="U107" s="220">
        <v>83000</v>
      </c>
      <c r="V107" s="220">
        <v>44100</v>
      </c>
      <c r="W107" s="220">
        <v>121000</v>
      </c>
      <c r="X107" s="220"/>
      <c r="Y107" s="220">
        <v>22200</v>
      </c>
      <c r="Z107" s="220"/>
      <c r="AA107" s="220">
        <v>20000</v>
      </c>
      <c r="AB107" s="220">
        <v>3540</v>
      </c>
      <c r="AC107" s="220"/>
      <c r="AD107" s="220"/>
      <c r="AE107" s="220"/>
      <c r="AF107" s="220"/>
      <c r="AG107" s="220"/>
      <c r="AH107" s="220"/>
      <c r="AI107" s="220"/>
      <c r="AJ107" s="220"/>
      <c r="AK107" s="220"/>
      <c r="AL107" s="220"/>
      <c r="AM107" s="220"/>
      <c r="AN107" s="220">
        <v>3540</v>
      </c>
      <c r="AO107" s="220"/>
    </row>
    <row r="108" spans="1:41" ht="17.25" customHeight="1">
      <c r="A108" s="217" t="s">
        <v>400</v>
      </c>
      <c r="B108" s="217"/>
      <c r="C108" s="217" t="s">
        <v>198</v>
      </c>
      <c r="D108" s="217" t="s">
        <v>401</v>
      </c>
      <c r="E108" s="219">
        <v>5233267</v>
      </c>
      <c r="F108" s="219">
        <v>4729505</v>
      </c>
      <c r="G108" s="220">
        <v>8340992</v>
      </c>
      <c r="H108" s="219">
        <v>3948067</v>
      </c>
      <c r="I108" s="219">
        <v>541812</v>
      </c>
      <c r="J108" s="219">
        <v>1285200</v>
      </c>
      <c r="K108" s="219">
        <v>247390</v>
      </c>
      <c r="L108" s="219">
        <v>0</v>
      </c>
      <c r="M108" s="219">
        <v>2064081</v>
      </c>
      <c r="N108" s="219">
        <v>0</v>
      </c>
      <c r="O108" s="219">
        <v>249366</v>
      </c>
      <c r="P108" s="219">
        <v>5076</v>
      </c>
      <c r="Q108" s="220">
        <v>1502200</v>
      </c>
      <c r="R108" s="219">
        <v>682400</v>
      </c>
      <c r="S108" s="219">
        <v>84800</v>
      </c>
      <c r="T108" s="219">
        <v>47300</v>
      </c>
      <c r="U108" s="219">
        <v>96600</v>
      </c>
      <c r="V108" s="219">
        <v>41200</v>
      </c>
      <c r="W108" s="219">
        <v>205500</v>
      </c>
      <c r="X108" s="219">
        <v>10000</v>
      </c>
      <c r="Y108" s="219">
        <v>314400</v>
      </c>
      <c r="Z108" s="219">
        <v>0</v>
      </c>
      <c r="AA108" s="219">
        <v>20000</v>
      </c>
      <c r="AB108" s="220">
        <v>119580</v>
      </c>
      <c r="AC108" s="219">
        <v>0</v>
      </c>
      <c r="AD108" s="219">
        <v>0</v>
      </c>
      <c r="AE108" s="219">
        <v>0</v>
      </c>
      <c r="AF108" s="219">
        <v>0</v>
      </c>
      <c r="AG108" s="219">
        <v>0</v>
      </c>
      <c r="AH108" s="219">
        <v>0</v>
      </c>
      <c r="AI108" s="219">
        <v>7200</v>
      </c>
      <c r="AJ108" s="219">
        <v>48000</v>
      </c>
      <c r="AK108" s="219">
        <v>57600</v>
      </c>
      <c r="AL108" s="219">
        <v>0</v>
      </c>
      <c r="AM108" s="219">
        <v>0</v>
      </c>
      <c r="AN108" s="219">
        <v>6780</v>
      </c>
      <c r="AO108" s="219">
        <v>0</v>
      </c>
    </row>
    <row r="109" spans="1:41" ht="17.25" customHeight="1">
      <c r="A109" s="221" t="s">
        <v>402</v>
      </c>
      <c r="B109" s="221"/>
      <c r="C109" s="221" t="s">
        <v>198</v>
      </c>
      <c r="D109" s="221" t="s">
        <v>241</v>
      </c>
      <c r="E109" s="223">
        <v>4726867</v>
      </c>
      <c r="F109" s="223">
        <v>4464921</v>
      </c>
      <c r="G109" s="220">
        <v>7761768</v>
      </c>
      <c r="H109" s="220">
        <v>3635947</v>
      </c>
      <c r="I109" s="220">
        <v>541812</v>
      </c>
      <c r="J109" s="220">
        <v>1090920</v>
      </c>
      <c r="K109" s="220">
        <v>230090</v>
      </c>
      <c r="L109" s="220"/>
      <c r="M109" s="220">
        <v>2016285</v>
      </c>
      <c r="N109" s="220"/>
      <c r="O109" s="220">
        <v>241926</v>
      </c>
      <c r="P109" s="220">
        <v>4788</v>
      </c>
      <c r="Q109" s="220">
        <v>1339600</v>
      </c>
      <c r="R109" s="220">
        <v>629000</v>
      </c>
      <c r="S109" s="220">
        <v>69800</v>
      </c>
      <c r="T109" s="220">
        <v>39800</v>
      </c>
      <c r="U109" s="220">
        <v>83600</v>
      </c>
      <c r="V109" s="220">
        <v>40000</v>
      </c>
      <c r="W109" s="220">
        <v>190000</v>
      </c>
      <c r="X109" s="220">
        <v>10000</v>
      </c>
      <c r="Y109" s="220">
        <v>257400</v>
      </c>
      <c r="Z109" s="220"/>
      <c r="AA109" s="220">
        <v>20000</v>
      </c>
      <c r="AB109" s="220">
        <v>90420</v>
      </c>
      <c r="AC109" s="220"/>
      <c r="AD109" s="220"/>
      <c r="AE109" s="220"/>
      <c r="AF109" s="220"/>
      <c r="AG109" s="220"/>
      <c r="AH109" s="220"/>
      <c r="AI109" s="220"/>
      <c r="AJ109" s="220">
        <v>33600</v>
      </c>
      <c r="AK109" s="220">
        <v>50400</v>
      </c>
      <c r="AL109" s="220"/>
      <c r="AM109" s="220"/>
      <c r="AN109" s="220">
        <v>6420</v>
      </c>
      <c r="AO109" s="220"/>
    </row>
    <row r="110" spans="1:41" ht="17.25" customHeight="1">
      <c r="A110" s="221" t="s">
        <v>403</v>
      </c>
      <c r="B110" s="221"/>
      <c r="C110" s="221" t="s">
        <v>198</v>
      </c>
      <c r="D110" s="221" t="s">
        <v>404</v>
      </c>
      <c r="E110" s="223">
        <v>457404</v>
      </c>
      <c r="F110" s="223">
        <v>135488</v>
      </c>
      <c r="G110" s="220">
        <v>471532</v>
      </c>
      <c r="H110" s="220">
        <v>263124</v>
      </c>
      <c r="I110" s="220"/>
      <c r="J110" s="220">
        <v>194280</v>
      </c>
      <c r="K110" s="220">
        <v>13840</v>
      </c>
      <c r="L110" s="220"/>
      <c r="M110" s="220"/>
      <c r="N110" s="220"/>
      <c r="O110" s="220"/>
      <c r="P110" s="220">
        <v>288</v>
      </c>
      <c r="Q110" s="220">
        <v>121000</v>
      </c>
      <c r="R110" s="220">
        <v>25000</v>
      </c>
      <c r="S110" s="220">
        <v>15000</v>
      </c>
      <c r="T110" s="220">
        <v>7500</v>
      </c>
      <c r="U110" s="220">
        <v>10000</v>
      </c>
      <c r="V110" s="220"/>
      <c r="W110" s="220">
        <v>6500</v>
      </c>
      <c r="X110" s="220"/>
      <c r="Y110" s="220">
        <v>57000</v>
      </c>
      <c r="Z110" s="220"/>
      <c r="AA110" s="220"/>
      <c r="AB110" s="220">
        <v>360</v>
      </c>
      <c r="AC110" s="220"/>
      <c r="AD110" s="220"/>
      <c r="AE110" s="220"/>
      <c r="AF110" s="220"/>
      <c r="AG110" s="220"/>
      <c r="AH110" s="220"/>
      <c r="AI110" s="220"/>
      <c r="AJ110" s="220"/>
      <c r="AK110" s="220"/>
      <c r="AL110" s="220"/>
      <c r="AM110" s="220"/>
      <c r="AN110" s="220">
        <v>360</v>
      </c>
      <c r="AO110" s="220"/>
    </row>
    <row r="111" spans="1:41" ht="17.25" customHeight="1">
      <c r="A111" s="221">
        <v>201780176</v>
      </c>
      <c r="B111" s="221"/>
      <c r="C111" s="221"/>
      <c r="D111" s="221" t="s">
        <v>405</v>
      </c>
      <c r="E111" s="223">
        <v>0</v>
      </c>
      <c r="F111" s="223">
        <v>0</v>
      </c>
      <c r="G111" s="220">
        <v>0</v>
      </c>
      <c r="H111" s="220"/>
      <c r="I111" s="220"/>
      <c r="J111" s="220"/>
      <c r="K111" s="220"/>
      <c r="L111" s="220"/>
      <c r="M111" s="220"/>
      <c r="N111" s="220"/>
      <c r="O111" s="220"/>
      <c r="P111" s="220"/>
      <c r="Q111" s="220">
        <v>0</v>
      </c>
      <c r="R111" s="220"/>
      <c r="S111" s="220"/>
      <c r="T111" s="220"/>
      <c r="U111" s="220"/>
      <c r="V111" s="220"/>
      <c r="W111" s="220"/>
      <c r="X111" s="220"/>
      <c r="Y111" s="220"/>
      <c r="Z111" s="220"/>
      <c r="AA111" s="220"/>
      <c r="AB111" s="220">
        <v>0</v>
      </c>
      <c r="AC111" s="220"/>
      <c r="AD111" s="220"/>
      <c r="AE111" s="220"/>
      <c r="AF111" s="220"/>
      <c r="AG111" s="220"/>
      <c r="AH111" s="220"/>
      <c r="AI111" s="220"/>
      <c r="AJ111" s="220"/>
      <c r="AK111" s="220"/>
      <c r="AL111" s="220"/>
      <c r="AM111" s="220"/>
      <c r="AN111" s="220"/>
      <c r="AO111" s="220"/>
    </row>
    <row r="112" spans="1:41" ht="17.25" customHeight="1">
      <c r="A112" s="221" t="s">
        <v>406</v>
      </c>
      <c r="B112" s="221"/>
      <c r="C112" s="221" t="s">
        <v>198</v>
      </c>
      <c r="D112" s="221" t="s">
        <v>407</v>
      </c>
      <c r="E112" s="223">
        <v>48996</v>
      </c>
      <c r="F112" s="223">
        <v>129096</v>
      </c>
      <c r="G112" s="220">
        <v>107692</v>
      </c>
      <c r="H112" s="220">
        <v>48996</v>
      </c>
      <c r="I112" s="220"/>
      <c r="J112" s="220"/>
      <c r="K112" s="220">
        <v>3460</v>
      </c>
      <c r="L112" s="220"/>
      <c r="M112" s="220">
        <v>47796</v>
      </c>
      <c r="N112" s="220"/>
      <c r="O112" s="220">
        <v>7440</v>
      </c>
      <c r="P112" s="220"/>
      <c r="Q112" s="220">
        <v>41600</v>
      </c>
      <c r="R112" s="220">
        <v>28400</v>
      </c>
      <c r="S112" s="220"/>
      <c r="T112" s="220"/>
      <c r="U112" s="220">
        <v>3000</v>
      </c>
      <c r="V112" s="220">
        <v>1200</v>
      </c>
      <c r="W112" s="220">
        <v>9000</v>
      </c>
      <c r="X112" s="220"/>
      <c r="Y112" s="220"/>
      <c r="Z112" s="220"/>
      <c r="AA112" s="220"/>
      <c r="AB112" s="220">
        <v>28800</v>
      </c>
      <c r="AC112" s="220"/>
      <c r="AD112" s="220"/>
      <c r="AE112" s="220"/>
      <c r="AF112" s="220"/>
      <c r="AG112" s="220"/>
      <c r="AH112" s="220"/>
      <c r="AI112" s="220">
        <v>7200</v>
      </c>
      <c r="AJ112" s="220">
        <v>14400</v>
      </c>
      <c r="AK112" s="220">
        <v>7200</v>
      </c>
      <c r="AL112" s="220"/>
      <c r="AM112" s="220"/>
      <c r="AN112" s="220"/>
      <c r="AO112" s="220"/>
    </row>
    <row r="113" spans="1:41" ht="17.25" customHeight="1">
      <c r="A113" s="217" t="s">
        <v>408</v>
      </c>
      <c r="B113" s="217"/>
      <c r="C113" s="217" t="s">
        <v>198</v>
      </c>
      <c r="D113" s="217" t="s">
        <v>409</v>
      </c>
      <c r="E113" s="219">
        <v>1561669</v>
      </c>
      <c r="F113" s="219">
        <v>7358329.52</v>
      </c>
      <c r="G113" s="220">
        <v>6355928</v>
      </c>
      <c r="H113" s="219">
        <v>0</v>
      </c>
      <c r="I113" s="219">
        <v>0</v>
      </c>
      <c r="J113" s="219">
        <v>0</v>
      </c>
      <c r="K113" s="219">
        <v>6152804</v>
      </c>
      <c r="L113" s="219">
        <v>0</v>
      </c>
      <c r="M113" s="219">
        <v>0</v>
      </c>
      <c r="N113" s="219">
        <v>0</v>
      </c>
      <c r="O113" s="219">
        <v>0</v>
      </c>
      <c r="P113" s="219">
        <v>203124</v>
      </c>
      <c r="Q113" s="220">
        <v>0</v>
      </c>
      <c r="R113" s="219">
        <v>0</v>
      </c>
      <c r="S113" s="219">
        <v>0</v>
      </c>
      <c r="T113" s="219">
        <v>0</v>
      </c>
      <c r="U113" s="219">
        <v>0</v>
      </c>
      <c r="V113" s="219">
        <v>0</v>
      </c>
      <c r="W113" s="219">
        <v>0</v>
      </c>
      <c r="X113" s="219">
        <v>0</v>
      </c>
      <c r="Y113" s="219">
        <v>0</v>
      </c>
      <c r="Z113" s="219">
        <v>0</v>
      </c>
      <c r="AA113" s="219">
        <v>0</v>
      </c>
      <c r="AB113" s="220">
        <v>2564070.52</v>
      </c>
      <c r="AC113" s="219">
        <v>1561669</v>
      </c>
      <c r="AD113" s="219">
        <v>162345</v>
      </c>
      <c r="AE113" s="219">
        <v>0</v>
      </c>
      <c r="AF113" s="219">
        <v>281118.52</v>
      </c>
      <c r="AG113" s="219">
        <v>0</v>
      </c>
      <c r="AH113" s="219">
        <v>0</v>
      </c>
      <c r="AI113" s="219">
        <v>13460</v>
      </c>
      <c r="AJ113" s="219">
        <v>526458</v>
      </c>
      <c r="AK113" s="219">
        <v>0</v>
      </c>
      <c r="AL113" s="219">
        <v>0</v>
      </c>
      <c r="AM113" s="219">
        <v>0</v>
      </c>
      <c r="AN113" s="219">
        <v>19020</v>
      </c>
      <c r="AO113" s="219">
        <v>0</v>
      </c>
    </row>
    <row r="114" spans="1:41" ht="17.25" customHeight="1">
      <c r="A114" s="221">
        <v>6241503</v>
      </c>
      <c r="B114" s="221"/>
      <c r="C114" s="221"/>
      <c r="D114" s="221" t="s">
        <v>410</v>
      </c>
      <c r="E114" s="223">
        <v>1395697</v>
      </c>
      <c r="F114" s="223">
        <v>1710767.52</v>
      </c>
      <c r="G114" s="220">
        <v>1241522</v>
      </c>
      <c r="H114" s="220"/>
      <c r="I114" s="220"/>
      <c r="J114" s="220"/>
      <c r="K114" s="220">
        <v>1196582</v>
      </c>
      <c r="L114" s="220"/>
      <c r="M114" s="220"/>
      <c r="N114" s="220"/>
      <c r="O114" s="220"/>
      <c r="P114" s="220">
        <v>44940</v>
      </c>
      <c r="Q114" s="220">
        <v>0</v>
      </c>
      <c r="R114" s="220"/>
      <c r="S114" s="220"/>
      <c r="T114" s="220"/>
      <c r="U114" s="220"/>
      <c r="V114" s="220"/>
      <c r="W114" s="220"/>
      <c r="X114" s="220"/>
      <c r="Y114" s="220"/>
      <c r="Z114" s="220"/>
      <c r="AA114" s="220"/>
      <c r="AB114" s="220">
        <v>1864942.52</v>
      </c>
      <c r="AC114" s="220">
        <v>1395697</v>
      </c>
      <c r="AD114" s="220">
        <v>70123</v>
      </c>
      <c r="AE114" s="220">
        <v>0</v>
      </c>
      <c r="AF114" s="220">
        <v>179562.52</v>
      </c>
      <c r="AG114" s="220"/>
      <c r="AH114" s="220"/>
      <c r="AI114" s="220">
        <v>13460</v>
      </c>
      <c r="AJ114" s="220">
        <v>188100</v>
      </c>
      <c r="AK114" s="220"/>
      <c r="AL114" s="220"/>
      <c r="AM114" s="220"/>
      <c r="AN114" s="220">
        <v>18000</v>
      </c>
      <c r="AO114" s="220"/>
    </row>
    <row r="115" spans="1:41" ht="17.25" customHeight="1">
      <c r="A115" s="221" t="s">
        <v>411</v>
      </c>
      <c r="B115" s="221"/>
      <c r="C115" s="221" t="s">
        <v>198</v>
      </c>
      <c r="D115" s="221" t="s">
        <v>412</v>
      </c>
      <c r="E115" s="223">
        <v>165972</v>
      </c>
      <c r="F115" s="223">
        <v>5534498</v>
      </c>
      <c r="G115" s="220">
        <v>5013942</v>
      </c>
      <c r="H115" s="220"/>
      <c r="I115" s="220"/>
      <c r="J115" s="220"/>
      <c r="K115" s="220">
        <v>4859502</v>
      </c>
      <c r="L115" s="220"/>
      <c r="M115" s="220"/>
      <c r="N115" s="220"/>
      <c r="O115" s="220"/>
      <c r="P115" s="220">
        <v>154440</v>
      </c>
      <c r="Q115" s="220">
        <v>0</v>
      </c>
      <c r="R115" s="220"/>
      <c r="S115" s="220"/>
      <c r="T115" s="220"/>
      <c r="U115" s="220"/>
      <c r="V115" s="220"/>
      <c r="W115" s="220"/>
      <c r="X115" s="220"/>
      <c r="Y115" s="220"/>
      <c r="Z115" s="220"/>
      <c r="AA115" s="220"/>
      <c r="AB115" s="220">
        <v>686528</v>
      </c>
      <c r="AC115" s="220">
        <v>165972</v>
      </c>
      <c r="AD115" s="220">
        <v>92222</v>
      </c>
      <c r="AE115" s="220">
        <v>0</v>
      </c>
      <c r="AF115" s="220">
        <v>101556</v>
      </c>
      <c r="AG115" s="220"/>
      <c r="AH115" s="220"/>
      <c r="AI115" s="220"/>
      <c r="AJ115" s="220">
        <v>325758</v>
      </c>
      <c r="AK115" s="220"/>
      <c r="AL115" s="220"/>
      <c r="AM115" s="220"/>
      <c r="AN115" s="220">
        <v>1020</v>
      </c>
      <c r="AO115" s="220"/>
    </row>
    <row r="116" spans="1:41" ht="17.25" customHeight="1">
      <c r="A116" s="221" t="s">
        <v>413</v>
      </c>
      <c r="B116" s="221"/>
      <c r="C116" s="221" t="s">
        <v>198</v>
      </c>
      <c r="D116" s="221" t="s">
        <v>414</v>
      </c>
      <c r="E116" s="223">
        <v>0</v>
      </c>
      <c r="F116" s="223">
        <v>113064</v>
      </c>
      <c r="G116" s="220">
        <v>100464</v>
      </c>
      <c r="H116" s="220"/>
      <c r="I116" s="220"/>
      <c r="J116" s="220"/>
      <c r="K116" s="220">
        <v>96720</v>
      </c>
      <c r="L116" s="220"/>
      <c r="M116" s="220"/>
      <c r="N116" s="220"/>
      <c r="O116" s="220"/>
      <c r="P116" s="220">
        <v>3744</v>
      </c>
      <c r="Q116" s="220">
        <v>0</v>
      </c>
      <c r="R116" s="220"/>
      <c r="S116" s="220"/>
      <c r="T116" s="220"/>
      <c r="U116" s="220"/>
      <c r="V116" s="220"/>
      <c r="W116" s="220"/>
      <c r="X116" s="220"/>
      <c r="Y116" s="220"/>
      <c r="Z116" s="220"/>
      <c r="AA116" s="220"/>
      <c r="AB116" s="220">
        <v>12600</v>
      </c>
      <c r="AC116" s="220"/>
      <c r="AD116" s="220"/>
      <c r="AE116" s="220"/>
      <c r="AF116" s="220"/>
      <c r="AG116" s="220"/>
      <c r="AH116" s="220"/>
      <c r="AI116" s="220"/>
      <c r="AJ116" s="220">
        <v>12600</v>
      </c>
      <c r="AK116" s="220"/>
      <c r="AL116" s="220"/>
      <c r="AM116" s="220"/>
      <c r="AN116" s="220"/>
      <c r="AO116" s="220"/>
    </row>
    <row r="117" spans="1:41" ht="17.25" customHeight="1">
      <c r="A117" s="217" t="s">
        <v>415</v>
      </c>
      <c r="B117" s="217"/>
      <c r="C117" s="217" t="s">
        <v>198</v>
      </c>
      <c r="D117" s="217" t="s">
        <v>416</v>
      </c>
      <c r="E117" s="219">
        <v>0</v>
      </c>
      <c r="F117" s="219">
        <v>3785158</v>
      </c>
      <c r="G117" s="220">
        <v>0</v>
      </c>
      <c r="H117" s="219">
        <v>0</v>
      </c>
      <c r="I117" s="219">
        <v>0</v>
      </c>
      <c r="J117" s="219">
        <v>0</v>
      </c>
      <c r="K117" s="219">
        <v>0</v>
      </c>
      <c r="L117" s="219">
        <v>0</v>
      </c>
      <c r="M117" s="219">
        <v>0</v>
      </c>
      <c r="N117" s="219">
        <v>0</v>
      </c>
      <c r="O117" s="219">
        <v>0</v>
      </c>
      <c r="P117" s="219">
        <v>0</v>
      </c>
      <c r="Q117" s="220">
        <v>0</v>
      </c>
      <c r="R117" s="219">
        <v>0</v>
      </c>
      <c r="S117" s="219">
        <v>0</v>
      </c>
      <c r="T117" s="219">
        <v>0</v>
      </c>
      <c r="U117" s="219">
        <v>0</v>
      </c>
      <c r="V117" s="219">
        <v>0</v>
      </c>
      <c r="W117" s="219">
        <v>0</v>
      </c>
      <c r="X117" s="219">
        <v>0</v>
      </c>
      <c r="Y117" s="219">
        <v>0</v>
      </c>
      <c r="Z117" s="219">
        <v>0</v>
      </c>
      <c r="AA117" s="219">
        <v>0</v>
      </c>
      <c r="AB117" s="220">
        <v>3785158</v>
      </c>
      <c r="AC117" s="219">
        <v>0</v>
      </c>
      <c r="AD117" s="219">
        <v>0</v>
      </c>
      <c r="AE117" s="219">
        <v>0</v>
      </c>
      <c r="AF117" s="219">
        <v>0</v>
      </c>
      <c r="AG117" s="219">
        <v>0</v>
      </c>
      <c r="AH117" s="219">
        <v>0</v>
      </c>
      <c r="AI117" s="219">
        <v>185970</v>
      </c>
      <c r="AJ117" s="219">
        <v>3584788</v>
      </c>
      <c r="AK117" s="219">
        <v>14400</v>
      </c>
      <c r="AL117" s="219">
        <v>0</v>
      </c>
      <c r="AM117" s="219">
        <v>0</v>
      </c>
      <c r="AN117" s="219">
        <v>0</v>
      </c>
      <c r="AO117" s="219">
        <v>0</v>
      </c>
    </row>
    <row r="118" spans="1:41" ht="17.25" customHeight="1">
      <c r="A118" s="221" t="s">
        <v>417</v>
      </c>
      <c r="B118" s="221"/>
      <c r="C118" s="221" t="s">
        <v>198</v>
      </c>
      <c r="D118" s="221" t="s">
        <v>418</v>
      </c>
      <c r="E118" s="223">
        <v>0</v>
      </c>
      <c r="F118" s="223">
        <v>185970</v>
      </c>
      <c r="G118" s="220">
        <v>0</v>
      </c>
      <c r="H118" s="220"/>
      <c r="I118" s="220"/>
      <c r="J118" s="220"/>
      <c r="K118" s="220"/>
      <c r="L118" s="220"/>
      <c r="M118" s="220"/>
      <c r="N118" s="220"/>
      <c r="O118" s="220"/>
      <c r="P118" s="220"/>
      <c r="Q118" s="220">
        <v>0</v>
      </c>
      <c r="R118" s="220"/>
      <c r="S118" s="220"/>
      <c r="T118" s="220"/>
      <c r="U118" s="220"/>
      <c r="V118" s="220"/>
      <c r="W118" s="220"/>
      <c r="X118" s="220"/>
      <c r="Y118" s="220"/>
      <c r="Z118" s="220"/>
      <c r="AA118" s="220"/>
      <c r="AB118" s="220">
        <v>185970</v>
      </c>
      <c r="AC118" s="220"/>
      <c r="AD118" s="220"/>
      <c r="AE118" s="220"/>
      <c r="AF118" s="220"/>
      <c r="AG118" s="220"/>
      <c r="AH118" s="220"/>
      <c r="AI118" s="220">
        <v>185970</v>
      </c>
      <c r="AJ118" s="220"/>
      <c r="AK118" s="220"/>
      <c r="AL118" s="220"/>
      <c r="AM118" s="220"/>
      <c r="AN118" s="220"/>
      <c r="AO118" s="220"/>
    </row>
    <row r="119" spans="1:41" ht="17.25" customHeight="1">
      <c r="A119" s="221" t="s">
        <v>419</v>
      </c>
      <c r="B119" s="221"/>
      <c r="C119" s="221" t="s">
        <v>198</v>
      </c>
      <c r="D119" s="221" t="s">
        <v>420</v>
      </c>
      <c r="E119" s="223">
        <v>0</v>
      </c>
      <c r="F119" s="223">
        <v>19200</v>
      </c>
      <c r="G119" s="220">
        <v>0</v>
      </c>
      <c r="H119" s="220"/>
      <c r="I119" s="220"/>
      <c r="J119" s="220"/>
      <c r="K119" s="220"/>
      <c r="L119" s="220"/>
      <c r="M119" s="220"/>
      <c r="N119" s="220"/>
      <c r="O119" s="220"/>
      <c r="P119" s="220"/>
      <c r="Q119" s="220">
        <v>0</v>
      </c>
      <c r="R119" s="220"/>
      <c r="S119" s="220"/>
      <c r="T119" s="220"/>
      <c r="U119" s="220"/>
      <c r="V119" s="220"/>
      <c r="W119" s="220"/>
      <c r="X119" s="220"/>
      <c r="Y119" s="220"/>
      <c r="Z119" s="220"/>
      <c r="AA119" s="220"/>
      <c r="AB119" s="220">
        <v>19200</v>
      </c>
      <c r="AC119" s="220"/>
      <c r="AD119" s="220"/>
      <c r="AE119" s="220"/>
      <c r="AF119" s="220"/>
      <c r="AG119" s="220"/>
      <c r="AH119" s="220"/>
      <c r="AI119" s="220"/>
      <c r="AJ119" s="220">
        <v>19200</v>
      </c>
      <c r="AK119" s="220"/>
      <c r="AL119" s="220"/>
      <c r="AM119" s="220"/>
      <c r="AN119" s="220"/>
      <c r="AO119" s="220"/>
    </row>
    <row r="120" spans="1:41" ht="17.25" customHeight="1">
      <c r="A120" s="221" t="s">
        <v>421</v>
      </c>
      <c r="B120" s="221"/>
      <c r="C120" s="221" t="s">
        <v>198</v>
      </c>
      <c r="D120" s="221" t="s">
        <v>422</v>
      </c>
      <c r="E120" s="223">
        <v>0</v>
      </c>
      <c r="F120" s="223">
        <v>3579988</v>
      </c>
      <c r="G120" s="220">
        <v>0</v>
      </c>
      <c r="H120" s="220"/>
      <c r="I120" s="220"/>
      <c r="J120" s="220"/>
      <c r="K120" s="220"/>
      <c r="L120" s="220"/>
      <c r="M120" s="220"/>
      <c r="N120" s="220"/>
      <c r="O120" s="220"/>
      <c r="P120" s="220"/>
      <c r="Q120" s="220">
        <v>0</v>
      </c>
      <c r="R120" s="220"/>
      <c r="S120" s="220"/>
      <c r="T120" s="220"/>
      <c r="U120" s="220"/>
      <c r="V120" s="220"/>
      <c r="W120" s="220"/>
      <c r="X120" s="220"/>
      <c r="Y120" s="220"/>
      <c r="Z120" s="220"/>
      <c r="AA120" s="220"/>
      <c r="AB120" s="220">
        <v>3579988</v>
      </c>
      <c r="AC120" s="220"/>
      <c r="AD120" s="220"/>
      <c r="AE120" s="220"/>
      <c r="AF120" s="220"/>
      <c r="AG120" s="220"/>
      <c r="AH120" s="220"/>
      <c r="AI120" s="220"/>
      <c r="AJ120" s="220">
        <v>3565588</v>
      </c>
      <c r="AK120" s="220">
        <v>14400</v>
      </c>
      <c r="AL120" s="220"/>
      <c r="AM120" s="220"/>
      <c r="AN120" s="220"/>
      <c r="AO120" s="220"/>
    </row>
    <row r="121" spans="1:41" ht="17.25" customHeight="1">
      <c r="A121" s="217" t="s">
        <v>423</v>
      </c>
      <c r="B121" s="217"/>
      <c r="C121" s="217" t="s">
        <v>198</v>
      </c>
      <c r="D121" s="217" t="s">
        <v>424</v>
      </c>
      <c r="E121" s="219">
        <v>420420</v>
      </c>
      <c r="F121" s="219">
        <v>120346</v>
      </c>
      <c r="G121" s="220">
        <v>432926</v>
      </c>
      <c r="H121" s="219">
        <v>242328</v>
      </c>
      <c r="I121" s="219">
        <v>0</v>
      </c>
      <c r="J121" s="219">
        <v>178092</v>
      </c>
      <c r="K121" s="219">
        <v>12110</v>
      </c>
      <c r="L121" s="219">
        <v>0</v>
      </c>
      <c r="M121" s="219">
        <v>0</v>
      </c>
      <c r="N121" s="219">
        <v>0</v>
      </c>
      <c r="O121" s="219">
        <v>0</v>
      </c>
      <c r="P121" s="219">
        <v>396</v>
      </c>
      <c r="Q121" s="220">
        <v>107600</v>
      </c>
      <c r="R121" s="219">
        <v>24000</v>
      </c>
      <c r="S121" s="219">
        <v>16000</v>
      </c>
      <c r="T121" s="219">
        <v>1000</v>
      </c>
      <c r="U121" s="219">
        <v>6000</v>
      </c>
      <c r="V121" s="219">
        <v>5000</v>
      </c>
      <c r="W121" s="219">
        <v>4000</v>
      </c>
      <c r="X121" s="219">
        <v>0</v>
      </c>
      <c r="Y121" s="219">
        <v>51600</v>
      </c>
      <c r="Z121" s="219">
        <v>0</v>
      </c>
      <c r="AA121" s="219">
        <v>0</v>
      </c>
      <c r="AB121" s="220">
        <v>240</v>
      </c>
      <c r="AC121" s="219">
        <v>0</v>
      </c>
      <c r="AD121" s="219">
        <v>0</v>
      </c>
      <c r="AE121" s="219">
        <v>0</v>
      </c>
      <c r="AF121" s="219">
        <v>0</v>
      </c>
      <c r="AG121" s="219">
        <v>0</v>
      </c>
      <c r="AH121" s="219">
        <v>0</v>
      </c>
      <c r="AI121" s="219">
        <v>0</v>
      </c>
      <c r="AJ121" s="219">
        <v>0</v>
      </c>
      <c r="AK121" s="219">
        <v>0</v>
      </c>
      <c r="AL121" s="219">
        <v>0</v>
      </c>
      <c r="AM121" s="219">
        <v>0</v>
      </c>
      <c r="AN121" s="219">
        <v>240</v>
      </c>
      <c r="AO121" s="219">
        <v>0</v>
      </c>
    </row>
    <row r="122" spans="1:41" ht="17.25" customHeight="1">
      <c r="A122" s="221" t="s">
        <v>425</v>
      </c>
      <c r="B122" s="221"/>
      <c r="C122" s="221" t="s">
        <v>198</v>
      </c>
      <c r="D122" s="221" t="s">
        <v>426</v>
      </c>
      <c r="E122" s="223">
        <v>420420</v>
      </c>
      <c r="F122" s="223">
        <v>120346</v>
      </c>
      <c r="G122" s="220">
        <v>432926</v>
      </c>
      <c r="H122" s="220">
        <v>242328</v>
      </c>
      <c r="I122" s="220"/>
      <c r="J122" s="220">
        <v>178092</v>
      </c>
      <c r="K122" s="220">
        <v>12110</v>
      </c>
      <c r="L122" s="220"/>
      <c r="M122" s="220"/>
      <c r="N122" s="220"/>
      <c r="O122" s="220"/>
      <c r="P122" s="220">
        <v>396</v>
      </c>
      <c r="Q122" s="220">
        <v>107600</v>
      </c>
      <c r="R122" s="220">
        <v>24000</v>
      </c>
      <c r="S122" s="220">
        <v>16000</v>
      </c>
      <c r="T122" s="220">
        <v>1000</v>
      </c>
      <c r="U122" s="220">
        <v>6000</v>
      </c>
      <c r="V122" s="220">
        <v>5000</v>
      </c>
      <c r="W122" s="220">
        <v>4000</v>
      </c>
      <c r="X122" s="220"/>
      <c r="Y122" s="220">
        <v>51600</v>
      </c>
      <c r="Z122" s="220"/>
      <c r="AA122" s="220"/>
      <c r="AB122" s="220">
        <v>240</v>
      </c>
      <c r="AC122" s="220"/>
      <c r="AD122" s="220"/>
      <c r="AE122" s="220"/>
      <c r="AF122" s="220"/>
      <c r="AG122" s="220"/>
      <c r="AH122" s="220"/>
      <c r="AI122" s="220"/>
      <c r="AJ122" s="220"/>
      <c r="AK122" s="220"/>
      <c r="AL122" s="220"/>
      <c r="AM122" s="220"/>
      <c r="AN122" s="220">
        <v>240</v>
      </c>
      <c r="AO122" s="220"/>
    </row>
    <row r="123" spans="1:41" ht="17.25" customHeight="1">
      <c r="A123" s="217" t="s">
        <v>427</v>
      </c>
      <c r="B123" s="217"/>
      <c r="C123" s="217" t="s">
        <v>198</v>
      </c>
      <c r="D123" s="217" t="s">
        <v>428</v>
      </c>
      <c r="E123" s="219">
        <v>628992</v>
      </c>
      <c r="F123" s="219">
        <v>187000</v>
      </c>
      <c r="G123" s="220">
        <v>646952</v>
      </c>
      <c r="H123" s="219">
        <v>367176</v>
      </c>
      <c r="I123" s="219">
        <v>0</v>
      </c>
      <c r="J123" s="219">
        <v>261816</v>
      </c>
      <c r="K123" s="219">
        <v>17600</v>
      </c>
      <c r="L123" s="219">
        <v>0</v>
      </c>
      <c r="M123" s="219">
        <v>0</v>
      </c>
      <c r="N123" s="219">
        <v>0</v>
      </c>
      <c r="O123" s="219">
        <v>0</v>
      </c>
      <c r="P123" s="219">
        <v>360</v>
      </c>
      <c r="Q123" s="220">
        <v>153200</v>
      </c>
      <c r="R123" s="219">
        <v>20000</v>
      </c>
      <c r="S123" s="219">
        <v>6000</v>
      </c>
      <c r="T123" s="219">
        <v>2000</v>
      </c>
      <c r="U123" s="219">
        <v>18000</v>
      </c>
      <c r="V123" s="219">
        <v>15000</v>
      </c>
      <c r="W123" s="219">
        <v>10000</v>
      </c>
      <c r="X123" s="219">
        <v>5000</v>
      </c>
      <c r="Y123" s="219">
        <v>73200</v>
      </c>
      <c r="Z123" s="219">
        <v>4000</v>
      </c>
      <c r="AA123" s="219">
        <v>0</v>
      </c>
      <c r="AB123" s="220">
        <v>15840</v>
      </c>
      <c r="AC123" s="219">
        <v>0</v>
      </c>
      <c r="AD123" s="219">
        <v>0</v>
      </c>
      <c r="AE123" s="219">
        <v>0</v>
      </c>
      <c r="AF123" s="219">
        <v>0</v>
      </c>
      <c r="AG123" s="219">
        <v>0</v>
      </c>
      <c r="AH123" s="219">
        <v>0</v>
      </c>
      <c r="AI123" s="219">
        <v>0</v>
      </c>
      <c r="AJ123" s="219">
        <v>15600</v>
      </c>
      <c r="AK123" s="219">
        <v>0</v>
      </c>
      <c r="AL123" s="219">
        <v>0</v>
      </c>
      <c r="AM123" s="219">
        <v>0</v>
      </c>
      <c r="AN123" s="219">
        <v>240</v>
      </c>
      <c r="AO123" s="219">
        <v>0</v>
      </c>
    </row>
    <row r="124" spans="1:41" ht="17.25" customHeight="1">
      <c r="A124" s="221" t="s">
        <v>429</v>
      </c>
      <c r="B124" s="221"/>
      <c r="C124" s="221" t="s">
        <v>198</v>
      </c>
      <c r="D124" s="221" t="s">
        <v>241</v>
      </c>
      <c r="E124" s="223">
        <v>628992</v>
      </c>
      <c r="F124" s="223">
        <v>187000</v>
      </c>
      <c r="G124" s="220">
        <v>646952</v>
      </c>
      <c r="H124" s="220">
        <v>367176</v>
      </c>
      <c r="I124" s="220"/>
      <c r="J124" s="220">
        <v>261816</v>
      </c>
      <c r="K124" s="220">
        <v>17600</v>
      </c>
      <c r="L124" s="220"/>
      <c r="M124" s="220"/>
      <c r="N124" s="220"/>
      <c r="O124" s="220"/>
      <c r="P124" s="220">
        <v>360</v>
      </c>
      <c r="Q124" s="220">
        <v>153200</v>
      </c>
      <c r="R124" s="220">
        <v>20000</v>
      </c>
      <c r="S124" s="220">
        <v>6000</v>
      </c>
      <c r="T124" s="220">
        <v>2000</v>
      </c>
      <c r="U124" s="220">
        <v>18000</v>
      </c>
      <c r="V124" s="220">
        <v>15000</v>
      </c>
      <c r="W124" s="220">
        <v>10000</v>
      </c>
      <c r="X124" s="220">
        <v>5000</v>
      </c>
      <c r="Y124" s="220">
        <v>73200</v>
      </c>
      <c r="Z124" s="220">
        <v>4000</v>
      </c>
      <c r="AA124" s="220"/>
      <c r="AB124" s="220">
        <v>15840</v>
      </c>
      <c r="AC124" s="220"/>
      <c r="AD124" s="220"/>
      <c r="AE124" s="220"/>
      <c r="AF124" s="220"/>
      <c r="AG124" s="220"/>
      <c r="AH124" s="220"/>
      <c r="AI124" s="220"/>
      <c r="AJ124" s="220">
        <v>15600</v>
      </c>
      <c r="AK124" s="220"/>
      <c r="AL124" s="220"/>
      <c r="AM124" s="220"/>
      <c r="AN124" s="220">
        <v>240</v>
      </c>
      <c r="AO124" s="220"/>
    </row>
    <row r="125" spans="1:41" s="234" customFormat="1" ht="17.25" customHeight="1">
      <c r="A125" s="213" t="s">
        <v>430</v>
      </c>
      <c r="B125" s="213"/>
      <c r="C125" s="213" t="s">
        <v>198</v>
      </c>
      <c r="D125" s="213" t="s">
        <v>431</v>
      </c>
      <c r="E125" s="215">
        <v>39417123</v>
      </c>
      <c r="F125" s="215">
        <v>94581341</v>
      </c>
      <c r="G125" s="215">
        <v>121745614</v>
      </c>
      <c r="H125" s="215">
        <v>31386757</v>
      </c>
      <c r="I125" s="215">
        <v>42118924</v>
      </c>
      <c r="J125" s="215">
        <v>8030366</v>
      </c>
      <c r="K125" s="215">
        <v>1427700</v>
      </c>
      <c r="L125" s="215">
        <v>0</v>
      </c>
      <c r="M125" s="215">
        <v>33478413</v>
      </c>
      <c r="N125" s="215">
        <v>0</v>
      </c>
      <c r="O125" s="215">
        <v>4177904</v>
      </c>
      <c r="P125" s="215">
        <v>1125550</v>
      </c>
      <c r="Q125" s="215">
        <v>11367500</v>
      </c>
      <c r="R125" s="215">
        <v>3461800</v>
      </c>
      <c r="S125" s="215">
        <v>715600</v>
      </c>
      <c r="T125" s="215">
        <v>490600</v>
      </c>
      <c r="U125" s="215">
        <v>841800</v>
      </c>
      <c r="V125" s="215">
        <v>199200</v>
      </c>
      <c r="W125" s="215">
        <v>897000</v>
      </c>
      <c r="X125" s="215">
        <v>258000</v>
      </c>
      <c r="Y125" s="215">
        <v>3789500</v>
      </c>
      <c r="Z125" s="215">
        <v>74000</v>
      </c>
      <c r="AA125" s="215">
        <v>640000</v>
      </c>
      <c r="AB125" s="215">
        <v>885350</v>
      </c>
      <c r="AC125" s="215">
        <v>0</v>
      </c>
      <c r="AD125" s="215">
        <v>0</v>
      </c>
      <c r="AE125" s="215">
        <v>0</v>
      </c>
      <c r="AF125" s="215">
        <v>0</v>
      </c>
      <c r="AG125" s="215">
        <v>0</v>
      </c>
      <c r="AH125" s="215">
        <v>0</v>
      </c>
      <c r="AI125" s="215">
        <v>225600</v>
      </c>
      <c r="AJ125" s="215">
        <v>619210</v>
      </c>
      <c r="AK125" s="215">
        <v>0</v>
      </c>
      <c r="AL125" s="215">
        <v>10240</v>
      </c>
      <c r="AM125" s="215">
        <v>0</v>
      </c>
      <c r="AN125" s="215">
        <v>30300</v>
      </c>
      <c r="AO125" s="215">
        <v>0</v>
      </c>
    </row>
    <row r="126" spans="1:41" ht="17.25" customHeight="1">
      <c r="A126" s="217" t="s">
        <v>432</v>
      </c>
      <c r="B126" s="217"/>
      <c r="C126" s="217" t="s">
        <v>198</v>
      </c>
      <c r="D126" s="217" t="s">
        <v>433</v>
      </c>
      <c r="E126" s="219">
        <v>4680648</v>
      </c>
      <c r="F126" s="219">
        <v>3373755</v>
      </c>
      <c r="G126" s="220">
        <v>6658563</v>
      </c>
      <c r="H126" s="219">
        <v>3544236</v>
      </c>
      <c r="I126" s="219">
        <v>587400</v>
      </c>
      <c r="J126" s="219">
        <v>1136412</v>
      </c>
      <c r="K126" s="219">
        <v>0</v>
      </c>
      <c r="L126" s="219">
        <v>0</v>
      </c>
      <c r="M126" s="219">
        <v>1145277</v>
      </c>
      <c r="N126" s="219">
        <v>0</v>
      </c>
      <c r="O126" s="219">
        <v>0</v>
      </c>
      <c r="P126" s="219">
        <v>245238</v>
      </c>
      <c r="Q126" s="220">
        <v>1308400</v>
      </c>
      <c r="R126" s="219">
        <v>150000</v>
      </c>
      <c r="S126" s="219">
        <v>154000</v>
      </c>
      <c r="T126" s="219">
        <v>254000</v>
      </c>
      <c r="U126" s="219">
        <v>187000</v>
      </c>
      <c r="V126" s="219">
        <v>0</v>
      </c>
      <c r="W126" s="219">
        <v>85000</v>
      </c>
      <c r="X126" s="219">
        <v>150000</v>
      </c>
      <c r="Y126" s="219">
        <v>308400</v>
      </c>
      <c r="Z126" s="219">
        <v>5000</v>
      </c>
      <c r="AA126" s="219">
        <v>15000</v>
      </c>
      <c r="AB126" s="220">
        <v>87440</v>
      </c>
      <c r="AC126" s="219">
        <v>0</v>
      </c>
      <c r="AD126" s="219">
        <v>0</v>
      </c>
      <c r="AE126" s="219">
        <v>0</v>
      </c>
      <c r="AF126" s="219">
        <v>0</v>
      </c>
      <c r="AG126" s="219">
        <v>0</v>
      </c>
      <c r="AH126" s="219">
        <v>0</v>
      </c>
      <c r="AI126" s="219">
        <v>4200</v>
      </c>
      <c r="AJ126" s="219">
        <v>73000</v>
      </c>
      <c r="AK126" s="219">
        <v>0</v>
      </c>
      <c r="AL126" s="219">
        <v>10240</v>
      </c>
      <c r="AM126" s="219">
        <v>0</v>
      </c>
      <c r="AN126" s="219">
        <v>0</v>
      </c>
      <c r="AO126" s="219">
        <v>0</v>
      </c>
    </row>
    <row r="127" spans="1:41" ht="17.25" customHeight="1">
      <c r="A127" s="221">
        <v>4200202</v>
      </c>
      <c r="B127" s="221"/>
      <c r="C127" s="221"/>
      <c r="D127" s="221" t="s">
        <v>241</v>
      </c>
      <c r="E127" s="223">
        <v>4680648</v>
      </c>
      <c r="F127" s="223">
        <v>3373755</v>
      </c>
      <c r="G127" s="220">
        <v>6658563</v>
      </c>
      <c r="H127" s="220">
        <v>3544236</v>
      </c>
      <c r="I127" s="220">
        <v>587400</v>
      </c>
      <c r="J127" s="220">
        <v>1136412</v>
      </c>
      <c r="K127" s="220"/>
      <c r="L127" s="220"/>
      <c r="M127" s="220">
        <v>1145277</v>
      </c>
      <c r="N127" s="220"/>
      <c r="O127" s="220"/>
      <c r="P127" s="220">
        <v>245238</v>
      </c>
      <c r="Q127" s="220">
        <v>1308400</v>
      </c>
      <c r="R127" s="220">
        <v>150000</v>
      </c>
      <c r="S127" s="220">
        <v>154000</v>
      </c>
      <c r="T127" s="220">
        <v>254000</v>
      </c>
      <c r="U127" s="220">
        <v>187000</v>
      </c>
      <c r="V127" s="220"/>
      <c r="W127" s="220">
        <v>85000</v>
      </c>
      <c r="X127" s="220">
        <v>150000</v>
      </c>
      <c r="Y127" s="220">
        <v>308400</v>
      </c>
      <c r="Z127" s="220">
        <v>5000</v>
      </c>
      <c r="AA127" s="220">
        <v>15000</v>
      </c>
      <c r="AB127" s="220">
        <v>87440</v>
      </c>
      <c r="AC127" s="220"/>
      <c r="AD127" s="220"/>
      <c r="AE127" s="220"/>
      <c r="AF127" s="220"/>
      <c r="AG127" s="220"/>
      <c r="AH127" s="220"/>
      <c r="AI127" s="220">
        <v>4200</v>
      </c>
      <c r="AJ127" s="220">
        <v>73000</v>
      </c>
      <c r="AK127" s="220"/>
      <c r="AL127" s="220">
        <v>10240</v>
      </c>
      <c r="AM127" s="220"/>
      <c r="AN127" s="220"/>
      <c r="AO127" s="220"/>
    </row>
    <row r="128" spans="1:41" ht="17.25" customHeight="1">
      <c r="A128" s="217" t="s">
        <v>434</v>
      </c>
      <c r="B128" s="217"/>
      <c r="C128" s="217" t="s">
        <v>198</v>
      </c>
      <c r="D128" s="217" t="s">
        <v>435</v>
      </c>
      <c r="E128" s="219">
        <v>0</v>
      </c>
      <c r="F128" s="219">
        <v>22802237</v>
      </c>
      <c r="G128" s="220">
        <v>22722437</v>
      </c>
      <c r="H128" s="219">
        <v>0</v>
      </c>
      <c r="I128" s="219">
        <v>21308927</v>
      </c>
      <c r="J128" s="219">
        <v>0</v>
      </c>
      <c r="K128" s="219">
        <v>0</v>
      </c>
      <c r="L128" s="219">
        <v>0</v>
      </c>
      <c r="M128" s="219">
        <v>0</v>
      </c>
      <c r="N128" s="219">
        <v>0</v>
      </c>
      <c r="O128" s="219">
        <v>1207910</v>
      </c>
      <c r="P128" s="219">
        <v>205600</v>
      </c>
      <c r="Q128" s="220">
        <v>0</v>
      </c>
      <c r="R128" s="219">
        <v>0</v>
      </c>
      <c r="S128" s="219">
        <v>0</v>
      </c>
      <c r="T128" s="219">
        <v>0</v>
      </c>
      <c r="U128" s="219">
        <v>0</v>
      </c>
      <c r="V128" s="219">
        <v>0</v>
      </c>
      <c r="W128" s="219">
        <v>0</v>
      </c>
      <c r="X128" s="219">
        <v>0</v>
      </c>
      <c r="Y128" s="219">
        <v>0</v>
      </c>
      <c r="Z128" s="219">
        <v>0</v>
      </c>
      <c r="AA128" s="219">
        <v>0</v>
      </c>
      <c r="AB128" s="220">
        <v>79800</v>
      </c>
      <c r="AC128" s="219">
        <v>0</v>
      </c>
      <c r="AD128" s="219">
        <v>0</v>
      </c>
      <c r="AE128" s="219">
        <v>0</v>
      </c>
      <c r="AF128" s="219">
        <v>0</v>
      </c>
      <c r="AG128" s="219">
        <v>0</v>
      </c>
      <c r="AH128" s="219">
        <v>0</v>
      </c>
      <c r="AI128" s="219">
        <v>79800</v>
      </c>
      <c r="AJ128" s="219">
        <v>0</v>
      </c>
      <c r="AK128" s="219">
        <v>0</v>
      </c>
      <c r="AL128" s="219">
        <v>0</v>
      </c>
      <c r="AM128" s="219">
        <v>0</v>
      </c>
      <c r="AN128" s="219">
        <v>0</v>
      </c>
      <c r="AO128" s="219">
        <v>0</v>
      </c>
    </row>
    <row r="129" spans="1:41" ht="17.25" customHeight="1">
      <c r="A129" s="221" t="s">
        <v>436</v>
      </c>
      <c r="B129" s="221"/>
      <c r="C129" s="221" t="s">
        <v>198</v>
      </c>
      <c r="D129" s="221" t="s">
        <v>437</v>
      </c>
      <c r="E129" s="223">
        <v>0</v>
      </c>
      <c r="F129" s="223">
        <v>18573714</v>
      </c>
      <c r="G129" s="220">
        <v>18493914</v>
      </c>
      <c r="H129" s="220"/>
      <c r="I129" s="220">
        <v>17080404</v>
      </c>
      <c r="J129" s="220"/>
      <c r="K129" s="220"/>
      <c r="L129" s="220"/>
      <c r="M129" s="220"/>
      <c r="N129" s="220"/>
      <c r="O129" s="220">
        <v>1207910</v>
      </c>
      <c r="P129" s="220">
        <v>205600</v>
      </c>
      <c r="Q129" s="220">
        <v>0</v>
      </c>
      <c r="R129" s="220"/>
      <c r="S129" s="220"/>
      <c r="T129" s="220"/>
      <c r="U129" s="220"/>
      <c r="V129" s="220"/>
      <c r="W129" s="220"/>
      <c r="X129" s="220"/>
      <c r="Y129" s="220"/>
      <c r="Z129" s="220"/>
      <c r="AA129" s="220"/>
      <c r="AB129" s="220">
        <v>79800</v>
      </c>
      <c r="AC129" s="220"/>
      <c r="AD129" s="220"/>
      <c r="AE129" s="220"/>
      <c r="AF129" s="220"/>
      <c r="AG129" s="220"/>
      <c r="AH129" s="220"/>
      <c r="AI129" s="220">
        <v>79800</v>
      </c>
      <c r="AJ129" s="220"/>
      <c r="AK129" s="220"/>
      <c r="AL129" s="220"/>
      <c r="AM129" s="220"/>
      <c r="AN129" s="220"/>
      <c r="AO129" s="220"/>
    </row>
    <row r="130" spans="1:41" ht="17.25" customHeight="1">
      <c r="A130" s="221" t="s">
        <v>438</v>
      </c>
      <c r="B130" s="221"/>
      <c r="C130" s="221" t="s">
        <v>198</v>
      </c>
      <c r="D130" s="221" t="s">
        <v>439</v>
      </c>
      <c r="E130" s="223">
        <v>0</v>
      </c>
      <c r="F130" s="223">
        <v>4228523</v>
      </c>
      <c r="G130" s="220">
        <v>4228523</v>
      </c>
      <c r="H130" s="220"/>
      <c r="I130" s="220">
        <v>4228523</v>
      </c>
      <c r="J130" s="220"/>
      <c r="K130" s="220"/>
      <c r="L130" s="220"/>
      <c r="M130" s="220"/>
      <c r="N130" s="220"/>
      <c r="O130" s="220"/>
      <c r="P130" s="220"/>
      <c r="Q130" s="220">
        <v>0</v>
      </c>
      <c r="R130" s="220"/>
      <c r="S130" s="220"/>
      <c r="T130" s="220"/>
      <c r="U130" s="220"/>
      <c r="V130" s="220"/>
      <c r="W130" s="220"/>
      <c r="X130" s="220"/>
      <c r="Y130" s="220"/>
      <c r="Z130" s="220"/>
      <c r="AA130" s="220"/>
      <c r="AB130" s="220">
        <v>0</v>
      </c>
      <c r="AC130" s="220"/>
      <c r="AD130" s="220"/>
      <c r="AE130" s="220"/>
      <c r="AF130" s="220"/>
      <c r="AG130" s="220"/>
      <c r="AH130" s="220"/>
      <c r="AI130" s="220"/>
      <c r="AJ130" s="220"/>
      <c r="AK130" s="220"/>
      <c r="AL130" s="220"/>
      <c r="AM130" s="220"/>
      <c r="AN130" s="220"/>
      <c r="AO130" s="220"/>
    </row>
    <row r="131" spans="1:41" ht="17.25" customHeight="1">
      <c r="A131" s="217" t="s">
        <v>440</v>
      </c>
      <c r="B131" s="217"/>
      <c r="C131" s="217" t="s">
        <v>198</v>
      </c>
      <c r="D131" s="217" t="s">
        <v>441</v>
      </c>
      <c r="E131" s="219">
        <v>0</v>
      </c>
      <c r="F131" s="219">
        <v>40027969</v>
      </c>
      <c r="G131" s="220">
        <v>39418369</v>
      </c>
      <c r="H131" s="219">
        <v>0</v>
      </c>
      <c r="I131" s="219">
        <v>19413624</v>
      </c>
      <c r="J131" s="219">
        <v>0</v>
      </c>
      <c r="K131" s="219">
        <v>0</v>
      </c>
      <c r="L131" s="219">
        <v>0</v>
      </c>
      <c r="M131" s="219">
        <v>17516266</v>
      </c>
      <c r="N131" s="219">
        <v>0</v>
      </c>
      <c r="O131" s="219">
        <v>1894389</v>
      </c>
      <c r="P131" s="219">
        <v>594090</v>
      </c>
      <c r="Q131" s="220">
        <v>0</v>
      </c>
      <c r="R131" s="219">
        <v>0</v>
      </c>
      <c r="S131" s="219">
        <v>0</v>
      </c>
      <c r="T131" s="219">
        <v>0</v>
      </c>
      <c r="U131" s="219">
        <v>0</v>
      </c>
      <c r="V131" s="219">
        <v>0</v>
      </c>
      <c r="W131" s="219">
        <v>0</v>
      </c>
      <c r="X131" s="219">
        <v>0</v>
      </c>
      <c r="Y131" s="219">
        <v>0</v>
      </c>
      <c r="Z131" s="219">
        <v>0</v>
      </c>
      <c r="AA131" s="219">
        <v>0</v>
      </c>
      <c r="AB131" s="220">
        <v>609600</v>
      </c>
      <c r="AC131" s="219">
        <v>0</v>
      </c>
      <c r="AD131" s="219">
        <v>0</v>
      </c>
      <c r="AE131" s="219">
        <v>0</v>
      </c>
      <c r="AF131" s="219">
        <v>0</v>
      </c>
      <c r="AG131" s="219">
        <v>0</v>
      </c>
      <c r="AH131" s="219">
        <v>0</v>
      </c>
      <c r="AI131" s="219">
        <v>117600</v>
      </c>
      <c r="AJ131" s="219">
        <v>492000</v>
      </c>
      <c r="AK131" s="219">
        <v>0</v>
      </c>
      <c r="AL131" s="219">
        <v>0</v>
      </c>
      <c r="AM131" s="219">
        <v>0</v>
      </c>
      <c r="AN131" s="219">
        <v>0</v>
      </c>
      <c r="AO131" s="219">
        <v>0</v>
      </c>
    </row>
    <row r="132" spans="1:41" ht="17.25" customHeight="1">
      <c r="A132" s="221" t="s">
        <v>442</v>
      </c>
      <c r="B132" s="221"/>
      <c r="C132" s="221" t="s">
        <v>198</v>
      </c>
      <c r="D132" s="221" t="s">
        <v>443</v>
      </c>
      <c r="E132" s="223">
        <v>0</v>
      </c>
      <c r="F132" s="223">
        <v>40027969</v>
      </c>
      <c r="G132" s="220">
        <v>39418369</v>
      </c>
      <c r="H132" s="220"/>
      <c r="I132" s="220">
        <v>19413624</v>
      </c>
      <c r="J132" s="220"/>
      <c r="K132" s="220"/>
      <c r="L132" s="220"/>
      <c r="M132" s="220">
        <v>17516266</v>
      </c>
      <c r="N132" s="220"/>
      <c r="O132" s="220">
        <v>1894389</v>
      </c>
      <c r="P132" s="220">
        <v>594090</v>
      </c>
      <c r="Q132" s="220">
        <v>0</v>
      </c>
      <c r="R132" s="220"/>
      <c r="S132" s="220"/>
      <c r="T132" s="220"/>
      <c r="U132" s="220"/>
      <c r="V132" s="220"/>
      <c r="W132" s="220"/>
      <c r="X132" s="220"/>
      <c r="Y132" s="220"/>
      <c r="Z132" s="220"/>
      <c r="AA132" s="220"/>
      <c r="AB132" s="220">
        <v>609600</v>
      </c>
      <c r="AC132" s="220"/>
      <c r="AD132" s="220"/>
      <c r="AE132" s="220"/>
      <c r="AF132" s="220"/>
      <c r="AG132" s="220"/>
      <c r="AH132" s="220"/>
      <c r="AI132" s="220">
        <v>117600</v>
      </c>
      <c r="AJ132" s="220">
        <v>492000</v>
      </c>
      <c r="AK132" s="220"/>
      <c r="AL132" s="220"/>
      <c r="AM132" s="220"/>
      <c r="AN132" s="220"/>
      <c r="AO132" s="220"/>
    </row>
    <row r="133" spans="1:41" ht="17.25" customHeight="1">
      <c r="A133" s="217" t="s">
        <v>444</v>
      </c>
      <c r="B133" s="217"/>
      <c r="C133" s="217" t="s">
        <v>198</v>
      </c>
      <c r="D133" s="217" t="s">
        <v>445</v>
      </c>
      <c r="E133" s="219">
        <v>2684400</v>
      </c>
      <c r="F133" s="219">
        <v>4380145</v>
      </c>
      <c r="G133" s="220">
        <v>6287345</v>
      </c>
      <c r="H133" s="219">
        <v>2684400</v>
      </c>
      <c r="I133" s="219">
        <v>720158</v>
      </c>
      <c r="J133" s="219">
        <v>0</v>
      </c>
      <c r="K133" s="219">
        <v>89960</v>
      </c>
      <c r="L133" s="219">
        <v>0</v>
      </c>
      <c r="M133" s="219">
        <v>2788201</v>
      </c>
      <c r="N133" s="219">
        <v>0</v>
      </c>
      <c r="O133" s="219">
        <v>0</v>
      </c>
      <c r="P133" s="219">
        <v>4626</v>
      </c>
      <c r="Q133" s="220">
        <v>715000</v>
      </c>
      <c r="R133" s="219">
        <v>182000</v>
      </c>
      <c r="S133" s="219">
        <v>90000</v>
      </c>
      <c r="T133" s="219">
        <v>80000</v>
      </c>
      <c r="U133" s="219">
        <v>93000</v>
      </c>
      <c r="V133" s="219">
        <v>45000</v>
      </c>
      <c r="W133" s="219">
        <v>65000</v>
      </c>
      <c r="X133" s="219">
        <v>53000</v>
      </c>
      <c r="Y133" s="219">
        <v>0</v>
      </c>
      <c r="Z133" s="219">
        <v>2000</v>
      </c>
      <c r="AA133" s="219">
        <v>105000</v>
      </c>
      <c r="AB133" s="220">
        <v>62200</v>
      </c>
      <c r="AC133" s="219">
        <v>0</v>
      </c>
      <c r="AD133" s="219">
        <v>0</v>
      </c>
      <c r="AE133" s="219">
        <v>0</v>
      </c>
      <c r="AF133" s="219">
        <v>0</v>
      </c>
      <c r="AG133" s="219">
        <v>0</v>
      </c>
      <c r="AH133" s="219">
        <v>0</v>
      </c>
      <c r="AI133" s="219">
        <v>15600</v>
      </c>
      <c r="AJ133" s="219">
        <v>44920</v>
      </c>
      <c r="AK133" s="219">
        <v>0</v>
      </c>
      <c r="AL133" s="219">
        <v>0</v>
      </c>
      <c r="AM133" s="219">
        <v>0</v>
      </c>
      <c r="AN133" s="219">
        <v>1680</v>
      </c>
      <c r="AO133" s="219">
        <v>0</v>
      </c>
    </row>
    <row r="134" spans="1:41" ht="17.25" customHeight="1">
      <c r="A134" s="221" t="s">
        <v>446</v>
      </c>
      <c r="B134" s="221"/>
      <c r="C134" s="221" t="s">
        <v>198</v>
      </c>
      <c r="D134" s="221" t="s">
        <v>447</v>
      </c>
      <c r="E134" s="223">
        <v>1858908</v>
      </c>
      <c r="F134" s="223">
        <v>2159198</v>
      </c>
      <c r="G134" s="220">
        <v>3485386</v>
      </c>
      <c r="H134" s="220">
        <v>1858908</v>
      </c>
      <c r="I134" s="220">
        <v>156218</v>
      </c>
      <c r="J134" s="220"/>
      <c r="K134" s="220">
        <v>89960</v>
      </c>
      <c r="L134" s="220"/>
      <c r="M134" s="220">
        <v>1378428</v>
      </c>
      <c r="N134" s="220"/>
      <c r="O134" s="220"/>
      <c r="P134" s="220">
        <v>1872</v>
      </c>
      <c r="Q134" s="220">
        <v>511000</v>
      </c>
      <c r="R134" s="220">
        <v>170000</v>
      </c>
      <c r="S134" s="220">
        <v>60000</v>
      </c>
      <c r="T134" s="220">
        <v>80000</v>
      </c>
      <c r="U134" s="220">
        <v>63000</v>
      </c>
      <c r="V134" s="220">
        <v>30000</v>
      </c>
      <c r="W134" s="220">
        <v>45000</v>
      </c>
      <c r="X134" s="220">
        <v>43000</v>
      </c>
      <c r="Y134" s="220"/>
      <c r="Z134" s="220"/>
      <c r="AA134" s="220">
        <v>20000</v>
      </c>
      <c r="AB134" s="220">
        <v>21720</v>
      </c>
      <c r="AC134" s="220"/>
      <c r="AD134" s="220"/>
      <c r="AE134" s="220"/>
      <c r="AF134" s="220"/>
      <c r="AG134" s="220"/>
      <c r="AH134" s="220"/>
      <c r="AI134" s="220">
        <v>11400</v>
      </c>
      <c r="AJ134" s="220">
        <v>9600</v>
      </c>
      <c r="AK134" s="220"/>
      <c r="AL134" s="220"/>
      <c r="AM134" s="220"/>
      <c r="AN134" s="220">
        <v>720</v>
      </c>
      <c r="AO134" s="220"/>
    </row>
    <row r="135" spans="1:41" ht="17.25" customHeight="1">
      <c r="A135" s="221" t="s">
        <v>448</v>
      </c>
      <c r="B135" s="221"/>
      <c r="C135" s="221" t="s">
        <v>198</v>
      </c>
      <c r="D135" s="221" t="s">
        <v>449</v>
      </c>
      <c r="E135" s="223">
        <v>825492</v>
      </c>
      <c r="F135" s="223">
        <v>859264</v>
      </c>
      <c r="G135" s="220">
        <v>1479796</v>
      </c>
      <c r="H135" s="220">
        <v>825492</v>
      </c>
      <c r="I135" s="220"/>
      <c r="J135" s="220"/>
      <c r="K135" s="220">
        <v>0</v>
      </c>
      <c r="L135" s="220"/>
      <c r="M135" s="220">
        <v>651550</v>
      </c>
      <c r="N135" s="220"/>
      <c r="O135" s="220"/>
      <c r="P135" s="220">
        <v>2754</v>
      </c>
      <c r="Q135" s="220">
        <v>204000</v>
      </c>
      <c r="R135" s="220">
        <v>12000</v>
      </c>
      <c r="S135" s="220">
        <v>30000</v>
      </c>
      <c r="T135" s="220"/>
      <c r="U135" s="220">
        <v>30000</v>
      </c>
      <c r="V135" s="220">
        <v>15000</v>
      </c>
      <c r="W135" s="220">
        <v>20000</v>
      </c>
      <c r="X135" s="220">
        <v>10000</v>
      </c>
      <c r="Y135" s="220"/>
      <c r="Z135" s="220">
        <v>2000</v>
      </c>
      <c r="AA135" s="220">
        <v>85000</v>
      </c>
      <c r="AB135" s="220">
        <v>960</v>
      </c>
      <c r="AC135" s="220"/>
      <c r="AD135" s="220"/>
      <c r="AE135" s="220"/>
      <c r="AF135" s="220"/>
      <c r="AG135" s="220"/>
      <c r="AH135" s="220"/>
      <c r="AI135" s="220"/>
      <c r="AJ135" s="220"/>
      <c r="AK135" s="220"/>
      <c r="AL135" s="220"/>
      <c r="AM135" s="220"/>
      <c r="AN135" s="220">
        <v>960</v>
      </c>
      <c r="AO135" s="220"/>
    </row>
    <row r="136" spans="1:41" ht="17.25" customHeight="1">
      <c r="A136" s="221" t="s">
        <v>450</v>
      </c>
      <c r="B136" s="221"/>
      <c r="C136" s="221" t="s">
        <v>198</v>
      </c>
      <c r="D136" s="221" t="s">
        <v>451</v>
      </c>
      <c r="E136" s="223">
        <v>0</v>
      </c>
      <c r="F136" s="223">
        <v>1361683</v>
      </c>
      <c r="G136" s="220">
        <v>1322163</v>
      </c>
      <c r="H136" s="220"/>
      <c r="I136" s="220">
        <v>563940</v>
      </c>
      <c r="J136" s="220"/>
      <c r="K136" s="220"/>
      <c r="L136" s="220"/>
      <c r="M136" s="220">
        <v>758223</v>
      </c>
      <c r="N136" s="220"/>
      <c r="O136" s="220"/>
      <c r="P136" s="220"/>
      <c r="Q136" s="220">
        <v>0</v>
      </c>
      <c r="R136" s="220"/>
      <c r="S136" s="220"/>
      <c r="T136" s="220"/>
      <c r="U136" s="220"/>
      <c r="V136" s="220"/>
      <c r="W136" s="220"/>
      <c r="X136" s="220"/>
      <c r="Y136" s="220"/>
      <c r="Z136" s="220"/>
      <c r="AA136" s="220"/>
      <c r="AB136" s="220">
        <v>39520</v>
      </c>
      <c r="AC136" s="220"/>
      <c r="AD136" s="220"/>
      <c r="AE136" s="220"/>
      <c r="AF136" s="220"/>
      <c r="AG136" s="220"/>
      <c r="AH136" s="220"/>
      <c r="AI136" s="220">
        <v>4200</v>
      </c>
      <c r="AJ136" s="220">
        <v>35320</v>
      </c>
      <c r="AK136" s="220"/>
      <c r="AL136" s="220"/>
      <c r="AM136" s="220"/>
      <c r="AN136" s="220"/>
      <c r="AO136" s="220"/>
    </row>
    <row r="137" spans="1:41" ht="17.25" customHeight="1">
      <c r="A137" s="217" t="s">
        <v>452</v>
      </c>
      <c r="B137" s="217"/>
      <c r="C137" s="217" t="s">
        <v>198</v>
      </c>
      <c r="D137" s="217" t="s">
        <v>453</v>
      </c>
      <c r="E137" s="219">
        <v>15643001</v>
      </c>
      <c r="F137" s="219">
        <v>15342621</v>
      </c>
      <c r="G137" s="220">
        <v>28097912</v>
      </c>
      <c r="H137" s="219">
        <v>14752659</v>
      </c>
      <c r="I137" s="219">
        <v>88815</v>
      </c>
      <c r="J137" s="219">
        <v>890342</v>
      </c>
      <c r="K137" s="219">
        <v>790610</v>
      </c>
      <c r="L137" s="219">
        <v>0</v>
      </c>
      <c r="M137" s="219">
        <v>10512241</v>
      </c>
      <c r="N137" s="219">
        <v>0</v>
      </c>
      <c r="O137" s="219">
        <v>998445</v>
      </c>
      <c r="P137" s="219">
        <v>64800</v>
      </c>
      <c r="Q137" s="220">
        <v>2842600</v>
      </c>
      <c r="R137" s="219">
        <v>1502300</v>
      </c>
      <c r="S137" s="219">
        <v>230200</v>
      </c>
      <c r="T137" s="219">
        <v>131200</v>
      </c>
      <c r="U137" s="219">
        <v>324100</v>
      </c>
      <c r="V137" s="219">
        <v>51200</v>
      </c>
      <c r="W137" s="219">
        <v>478000</v>
      </c>
      <c r="X137" s="219">
        <v>35000</v>
      </c>
      <c r="Y137" s="219">
        <v>33600</v>
      </c>
      <c r="Z137" s="219">
        <v>17000</v>
      </c>
      <c r="AA137" s="219">
        <v>40000</v>
      </c>
      <c r="AB137" s="220">
        <v>45110</v>
      </c>
      <c r="AC137" s="219">
        <v>0</v>
      </c>
      <c r="AD137" s="219">
        <v>0</v>
      </c>
      <c r="AE137" s="219">
        <v>0</v>
      </c>
      <c r="AF137" s="219">
        <v>0</v>
      </c>
      <c r="AG137" s="219">
        <v>0</v>
      </c>
      <c r="AH137" s="219">
        <v>0</v>
      </c>
      <c r="AI137" s="219">
        <v>8400</v>
      </c>
      <c r="AJ137" s="219">
        <v>9290</v>
      </c>
      <c r="AK137" s="219">
        <v>0</v>
      </c>
      <c r="AL137" s="219">
        <v>0</v>
      </c>
      <c r="AM137" s="219">
        <v>0</v>
      </c>
      <c r="AN137" s="219">
        <v>27420</v>
      </c>
      <c r="AO137" s="219">
        <v>0</v>
      </c>
    </row>
    <row r="138" spans="1:41" ht="17.25" customHeight="1">
      <c r="A138" s="221">
        <v>6310503</v>
      </c>
      <c r="B138" s="221"/>
      <c r="C138" s="221"/>
      <c r="D138" s="221" t="s">
        <v>241</v>
      </c>
      <c r="E138" s="223">
        <v>15643001</v>
      </c>
      <c r="F138" s="223">
        <v>15342621</v>
      </c>
      <c r="G138" s="220">
        <v>28097912</v>
      </c>
      <c r="H138" s="220">
        <v>14752659</v>
      </c>
      <c r="I138" s="220">
        <v>88815</v>
      </c>
      <c r="J138" s="220">
        <v>890342</v>
      </c>
      <c r="K138" s="220">
        <v>790610</v>
      </c>
      <c r="L138" s="220"/>
      <c r="M138" s="220">
        <v>10512241</v>
      </c>
      <c r="N138" s="220"/>
      <c r="O138" s="220">
        <v>998445</v>
      </c>
      <c r="P138" s="220">
        <v>64800</v>
      </c>
      <c r="Q138" s="220">
        <v>2842600</v>
      </c>
      <c r="R138" s="220">
        <v>1502300</v>
      </c>
      <c r="S138" s="220">
        <v>230200</v>
      </c>
      <c r="T138" s="220">
        <v>131200</v>
      </c>
      <c r="U138" s="220">
        <v>324100</v>
      </c>
      <c r="V138" s="220">
        <v>51200</v>
      </c>
      <c r="W138" s="220">
        <v>478000</v>
      </c>
      <c r="X138" s="220">
        <v>35000</v>
      </c>
      <c r="Y138" s="220">
        <v>33600</v>
      </c>
      <c r="Z138" s="220">
        <v>17000</v>
      </c>
      <c r="AA138" s="220">
        <v>40000</v>
      </c>
      <c r="AB138" s="220">
        <v>45110</v>
      </c>
      <c r="AC138" s="220"/>
      <c r="AD138" s="220"/>
      <c r="AE138" s="220"/>
      <c r="AF138" s="220"/>
      <c r="AG138" s="220"/>
      <c r="AH138" s="220"/>
      <c r="AI138" s="220">
        <v>8400</v>
      </c>
      <c r="AJ138" s="220">
        <v>9290</v>
      </c>
      <c r="AK138" s="220"/>
      <c r="AL138" s="220"/>
      <c r="AM138" s="220"/>
      <c r="AN138" s="220">
        <v>27420</v>
      </c>
      <c r="AO138" s="220"/>
    </row>
    <row r="139" spans="1:41" ht="17.25" customHeight="1">
      <c r="A139" s="217" t="s">
        <v>454</v>
      </c>
      <c r="B139" s="217"/>
      <c r="C139" s="217" t="s">
        <v>198</v>
      </c>
      <c r="D139" s="217" t="s">
        <v>455</v>
      </c>
      <c r="E139" s="219">
        <v>16409074</v>
      </c>
      <c r="F139" s="219">
        <v>8654614</v>
      </c>
      <c r="G139" s="220">
        <v>18560988</v>
      </c>
      <c r="H139" s="219">
        <v>10405462</v>
      </c>
      <c r="I139" s="219">
        <v>0</v>
      </c>
      <c r="J139" s="219">
        <v>6003612</v>
      </c>
      <c r="K139" s="219">
        <v>547130</v>
      </c>
      <c r="L139" s="219">
        <v>0</v>
      </c>
      <c r="M139" s="219">
        <v>1516428</v>
      </c>
      <c r="N139" s="219">
        <v>0</v>
      </c>
      <c r="O139" s="219">
        <v>77160</v>
      </c>
      <c r="P139" s="219">
        <v>11196</v>
      </c>
      <c r="Q139" s="220">
        <v>6501500</v>
      </c>
      <c r="R139" s="219">
        <v>1627500</v>
      </c>
      <c r="S139" s="219">
        <v>241400</v>
      </c>
      <c r="T139" s="219">
        <v>25400</v>
      </c>
      <c r="U139" s="219">
        <v>237700</v>
      </c>
      <c r="V139" s="219">
        <v>103000</v>
      </c>
      <c r="W139" s="219">
        <v>269000</v>
      </c>
      <c r="X139" s="219">
        <v>20000</v>
      </c>
      <c r="Y139" s="219">
        <v>3447500</v>
      </c>
      <c r="Z139" s="219">
        <v>50000</v>
      </c>
      <c r="AA139" s="219">
        <v>480000</v>
      </c>
      <c r="AB139" s="220">
        <v>1200</v>
      </c>
      <c r="AC139" s="219">
        <v>0</v>
      </c>
      <c r="AD139" s="219">
        <v>0</v>
      </c>
      <c r="AE139" s="219">
        <v>0</v>
      </c>
      <c r="AF139" s="219">
        <v>0</v>
      </c>
      <c r="AG139" s="219">
        <v>0</v>
      </c>
      <c r="AH139" s="219">
        <v>0</v>
      </c>
      <c r="AI139" s="219">
        <v>0</v>
      </c>
      <c r="AJ139" s="219">
        <v>0</v>
      </c>
      <c r="AK139" s="219">
        <v>0</v>
      </c>
      <c r="AL139" s="219">
        <v>0</v>
      </c>
      <c r="AM139" s="219">
        <v>0</v>
      </c>
      <c r="AN139" s="219">
        <v>1200</v>
      </c>
      <c r="AO139" s="219">
        <v>0</v>
      </c>
    </row>
    <row r="140" spans="1:41" ht="17.25" customHeight="1">
      <c r="A140" s="221" t="s">
        <v>456</v>
      </c>
      <c r="B140" s="221"/>
      <c r="C140" s="221" t="s">
        <v>198</v>
      </c>
      <c r="D140" s="221" t="s">
        <v>241</v>
      </c>
      <c r="E140" s="223">
        <v>16409074</v>
      </c>
      <c r="F140" s="223">
        <v>8654614</v>
      </c>
      <c r="G140" s="220">
        <v>18560988</v>
      </c>
      <c r="H140" s="220">
        <v>10405462</v>
      </c>
      <c r="I140" s="220"/>
      <c r="J140" s="220">
        <v>6003612</v>
      </c>
      <c r="K140" s="220">
        <v>547130</v>
      </c>
      <c r="L140" s="220"/>
      <c r="M140" s="220">
        <v>1516428</v>
      </c>
      <c r="N140" s="220"/>
      <c r="O140" s="220">
        <v>77160</v>
      </c>
      <c r="P140" s="220">
        <v>11196</v>
      </c>
      <c r="Q140" s="220">
        <v>6501500</v>
      </c>
      <c r="R140" s="220">
        <v>1627500</v>
      </c>
      <c r="S140" s="220">
        <v>241400</v>
      </c>
      <c r="T140" s="220">
        <v>25400</v>
      </c>
      <c r="U140" s="220">
        <v>237700</v>
      </c>
      <c r="V140" s="220">
        <v>103000</v>
      </c>
      <c r="W140" s="220">
        <v>269000</v>
      </c>
      <c r="X140" s="220">
        <v>20000</v>
      </c>
      <c r="Y140" s="220">
        <v>3447500</v>
      </c>
      <c r="Z140" s="220">
        <v>50000</v>
      </c>
      <c r="AA140" s="220">
        <v>480000</v>
      </c>
      <c r="AB140" s="220">
        <v>1200</v>
      </c>
      <c r="AC140" s="220"/>
      <c r="AD140" s="220"/>
      <c r="AE140" s="220"/>
      <c r="AF140" s="220"/>
      <c r="AG140" s="220"/>
      <c r="AH140" s="220"/>
      <c r="AI140" s="220"/>
      <c r="AJ140" s="220"/>
      <c r="AK140" s="220"/>
      <c r="AL140" s="220"/>
      <c r="AM140" s="220"/>
      <c r="AN140" s="220">
        <v>1200</v>
      </c>
      <c r="AO140" s="220"/>
    </row>
    <row r="141" spans="1:41" s="234" customFormat="1" ht="17.25" customHeight="1">
      <c r="A141" s="213" t="s">
        <v>457</v>
      </c>
      <c r="B141" s="213"/>
      <c r="C141" s="213" t="s">
        <v>198</v>
      </c>
      <c r="D141" s="213" t="s">
        <v>458</v>
      </c>
      <c r="E141" s="215">
        <v>1494504</v>
      </c>
      <c r="F141" s="215">
        <v>1293720</v>
      </c>
      <c r="G141" s="215">
        <v>2356284</v>
      </c>
      <c r="H141" s="215">
        <v>1233696</v>
      </c>
      <c r="I141" s="215">
        <v>0</v>
      </c>
      <c r="J141" s="215">
        <v>260808</v>
      </c>
      <c r="K141" s="215">
        <v>78756</v>
      </c>
      <c r="L141" s="215">
        <v>0</v>
      </c>
      <c r="M141" s="215">
        <v>751632</v>
      </c>
      <c r="N141" s="215">
        <v>0</v>
      </c>
      <c r="O141" s="215">
        <v>29880</v>
      </c>
      <c r="P141" s="215">
        <v>1512</v>
      </c>
      <c r="Q141" s="215">
        <v>430800</v>
      </c>
      <c r="R141" s="215">
        <v>150000</v>
      </c>
      <c r="S141" s="215">
        <v>16000</v>
      </c>
      <c r="T141" s="215">
        <v>12000</v>
      </c>
      <c r="U141" s="215">
        <v>50000</v>
      </c>
      <c r="V141" s="215">
        <v>30000</v>
      </c>
      <c r="W141" s="215">
        <v>84000</v>
      </c>
      <c r="X141" s="215">
        <v>3000</v>
      </c>
      <c r="Y141" s="215">
        <v>58800</v>
      </c>
      <c r="Z141" s="215">
        <v>7000</v>
      </c>
      <c r="AA141" s="215">
        <v>20000</v>
      </c>
      <c r="AB141" s="215">
        <v>900</v>
      </c>
      <c r="AC141" s="215">
        <v>0</v>
      </c>
      <c r="AD141" s="215">
        <v>0</v>
      </c>
      <c r="AE141" s="215">
        <v>0</v>
      </c>
      <c r="AF141" s="215">
        <v>0</v>
      </c>
      <c r="AG141" s="215">
        <v>0</v>
      </c>
      <c r="AH141" s="215">
        <v>0</v>
      </c>
      <c r="AI141" s="215">
        <v>0</v>
      </c>
      <c r="AJ141" s="215">
        <v>0</v>
      </c>
      <c r="AK141" s="215">
        <v>0</v>
      </c>
      <c r="AL141" s="215">
        <v>0</v>
      </c>
      <c r="AM141" s="215">
        <v>0</v>
      </c>
      <c r="AN141" s="215">
        <v>1140</v>
      </c>
      <c r="AO141" s="215">
        <v>0</v>
      </c>
    </row>
    <row r="142" spans="1:41" ht="17.25" customHeight="1">
      <c r="A142" s="217" t="s">
        <v>459</v>
      </c>
      <c r="B142" s="217"/>
      <c r="C142" s="217" t="s">
        <v>198</v>
      </c>
      <c r="D142" s="217" t="s">
        <v>460</v>
      </c>
      <c r="E142" s="219">
        <v>1494504</v>
      </c>
      <c r="F142" s="219">
        <v>1293720</v>
      </c>
      <c r="G142" s="220">
        <v>2356284</v>
      </c>
      <c r="H142" s="219">
        <v>1233696</v>
      </c>
      <c r="I142" s="219">
        <v>0</v>
      </c>
      <c r="J142" s="219">
        <v>260808</v>
      </c>
      <c r="K142" s="219">
        <v>78756</v>
      </c>
      <c r="L142" s="219">
        <v>0</v>
      </c>
      <c r="M142" s="219">
        <v>751632</v>
      </c>
      <c r="N142" s="219">
        <v>0</v>
      </c>
      <c r="O142" s="219">
        <v>29880</v>
      </c>
      <c r="P142" s="219">
        <v>1512</v>
      </c>
      <c r="Q142" s="220">
        <v>430800</v>
      </c>
      <c r="R142" s="219">
        <v>150000</v>
      </c>
      <c r="S142" s="219">
        <v>16000</v>
      </c>
      <c r="T142" s="219">
        <v>12000</v>
      </c>
      <c r="U142" s="219">
        <v>50000</v>
      </c>
      <c r="V142" s="219">
        <v>30000</v>
      </c>
      <c r="W142" s="219">
        <v>84000</v>
      </c>
      <c r="X142" s="219">
        <v>3000</v>
      </c>
      <c r="Y142" s="219">
        <v>58800</v>
      </c>
      <c r="Z142" s="219">
        <v>7000</v>
      </c>
      <c r="AA142" s="219">
        <v>20000</v>
      </c>
      <c r="AB142" s="220">
        <v>900</v>
      </c>
      <c r="AC142" s="219">
        <v>0</v>
      </c>
      <c r="AD142" s="219">
        <v>0</v>
      </c>
      <c r="AE142" s="219">
        <v>0</v>
      </c>
      <c r="AF142" s="219">
        <v>0</v>
      </c>
      <c r="AG142" s="219">
        <v>0</v>
      </c>
      <c r="AH142" s="219">
        <v>0</v>
      </c>
      <c r="AI142" s="219">
        <v>0</v>
      </c>
      <c r="AJ142" s="219">
        <v>0</v>
      </c>
      <c r="AK142" s="219">
        <v>0</v>
      </c>
      <c r="AL142" s="219">
        <v>0</v>
      </c>
      <c r="AM142" s="219">
        <v>0</v>
      </c>
      <c r="AN142" s="219">
        <v>1140</v>
      </c>
      <c r="AO142" s="219">
        <v>0</v>
      </c>
    </row>
    <row r="143" spans="1:41" ht="17.25" customHeight="1">
      <c r="A143" s="221" t="s">
        <v>461</v>
      </c>
      <c r="B143" s="221"/>
      <c r="C143" s="221" t="s">
        <v>198</v>
      </c>
      <c r="D143" s="221" t="s">
        <v>241</v>
      </c>
      <c r="E143" s="223">
        <v>1494504</v>
      </c>
      <c r="F143" s="223">
        <v>1293720</v>
      </c>
      <c r="G143" s="220">
        <v>2356284</v>
      </c>
      <c r="H143" s="220">
        <v>1233696</v>
      </c>
      <c r="I143" s="220"/>
      <c r="J143" s="220">
        <v>260808</v>
      </c>
      <c r="K143" s="220">
        <v>78756</v>
      </c>
      <c r="L143" s="220"/>
      <c r="M143" s="220">
        <v>751632</v>
      </c>
      <c r="N143" s="220"/>
      <c r="O143" s="220">
        <v>29880</v>
      </c>
      <c r="P143" s="220">
        <v>1512</v>
      </c>
      <c r="Q143" s="220">
        <v>430800</v>
      </c>
      <c r="R143" s="220">
        <v>150000</v>
      </c>
      <c r="S143" s="220">
        <v>16000</v>
      </c>
      <c r="T143" s="220">
        <v>12000</v>
      </c>
      <c r="U143" s="220">
        <v>50000</v>
      </c>
      <c r="V143" s="220">
        <v>30000</v>
      </c>
      <c r="W143" s="220">
        <v>84000</v>
      </c>
      <c r="X143" s="220">
        <v>3000</v>
      </c>
      <c r="Y143" s="220">
        <v>58800</v>
      </c>
      <c r="Z143" s="220">
        <v>7000</v>
      </c>
      <c r="AA143" s="220">
        <v>20000</v>
      </c>
      <c r="AB143" s="220">
        <v>900</v>
      </c>
      <c r="AC143" s="220"/>
      <c r="AD143" s="220"/>
      <c r="AE143" s="220"/>
      <c r="AF143" s="220"/>
      <c r="AG143" s="220"/>
      <c r="AH143" s="220"/>
      <c r="AI143" s="220"/>
      <c r="AJ143" s="220"/>
      <c r="AK143" s="220"/>
      <c r="AL143" s="220"/>
      <c r="AM143" s="220"/>
      <c r="AN143" s="220">
        <v>1140</v>
      </c>
      <c r="AO143" s="220"/>
    </row>
    <row r="144" spans="1:41" s="234" customFormat="1" ht="17.25" customHeight="1">
      <c r="A144" s="213" t="s">
        <v>462</v>
      </c>
      <c r="B144" s="213"/>
      <c r="C144" s="213" t="s">
        <v>198</v>
      </c>
      <c r="D144" s="213" t="s">
        <v>463</v>
      </c>
      <c r="E144" s="215">
        <v>21395932</v>
      </c>
      <c r="F144" s="215">
        <v>17305651</v>
      </c>
      <c r="G144" s="215">
        <v>25947783</v>
      </c>
      <c r="H144" s="215">
        <v>12554440</v>
      </c>
      <c r="I144" s="215">
        <v>1013387</v>
      </c>
      <c r="J144" s="215">
        <v>8841492</v>
      </c>
      <c r="K144" s="215">
        <v>834840</v>
      </c>
      <c r="L144" s="215">
        <v>0</v>
      </c>
      <c r="M144" s="215">
        <v>2675956</v>
      </c>
      <c r="N144" s="215">
        <v>0</v>
      </c>
      <c r="O144" s="215">
        <v>8480</v>
      </c>
      <c r="P144" s="215">
        <v>19188</v>
      </c>
      <c r="Q144" s="215">
        <v>3702000</v>
      </c>
      <c r="R144" s="215">
        <v>1841000</v>
      </c>
      <c r="S144" s="215">
        <v>286000</v>
      </c>
      <c r="T144" s="215">
        <v>34000</v>
      </c>
      <c r="U144" s="215">
        <v>635000</v>
      </c>
      <c r="V144" s="215">
        <v>121000</v>
      </c>
      <c r="W144" s="215">
        <v>506000</v>
      </c>
      <c r="X144" s="215">
        <v>5000</v>
      </c>
      <c r="Y144" s="215">
        <v>264000</v>
      </c>
      <c r="Z144" s="215">
        <v>10000</v>
      </c>
      <c r="AA144" s="215">
        <v>0</v>
      </c>
      <c r="AB144" s="215">
        <v>9051800</v>
      </c>
      <c r="AC144" s="215">
        <v>0</v>
      </c>
      <c r="AD144" s="215">
        <v>0</v>
      </c>
      <c r="AE144" s="215">
        <v>0</v>
      </c>
      <c r="AF144" s="215">
        <v>0</v>
      </c>
      <c r="AG144" s="215">
        <v>0</v>
      </c>
      <c r="AH144" s="215">
        <v>0</v>
      </c>
      <c r="AI144" s="215">
        <v>0</v>
      </c>
      <c r="AJ144" s="215">
        <v>9035600</v>
      </c>
      <c r="AK144" s="215">
        <v>0</v>
      </c>
      <c r="AL144" s="215">
        <v>0</v>
      </c>
      <c r="AM144" s="215">
        <v>0</v>
      </c>
      <c r="AN144" s="215">
        <v>16200</v>
      </c>
      <c r="AO144" s="215">
        <v>0</v>
      </c>
    </row>
    <row r="145" spans="1:41" ht="17.25" customHeight="1">
      <c r="A145" s="217" t="s">
        <v>464</v>
      </c>
      <c r="B145" s="217"/>
      <c r="C145" s="217" t="s">
        <v>198</v>
      </c>
      <c r="D145" s="217" t="s">
        <v>465</v>
      </c>
      <c r="E145" s="219">
        <v>21395932</v>
      </c>
      <c r="F145" s="219">
        <v>17305651</v>
      </c>
      <c r="G145" s="220">
        <v>25947783</v>
      </c>
      <c r="H145" s="219">
        <v>12554440</v>
      </c>
      <c r="I145" s="219">
        <v>1013387</v>
      </c>
      <c r="J145" s="219">
        <v>8841492</v>
      </c>
      <c r="K145" s="219">
        <v>834840</v>
      </c>
      <c r="L145" s="219">
        <v>0</v>
      </c>
      <c r="M145" s="219">
        <v>2675956</v>
      </c>
      <c r="N145" s="219">
        <v>0</v>
      </c>
      <c r="O145" s="219">
        <v>8480</v>
      </c>
      <c r="P145" s="219">
        <v>19188</v>
      </c>
      <c r="Q145" s="220">
        <v>3702000</v>
      </c>
      <c r="R145" s="219">
        <v>1841000</v>
      </c>
      <c r="S145" s="219">
        <v>286000</v>
      </c>
      <c r="T145" s="219">
        <v>34000</v>
      </c>
      <c r="U145" s="219">
        <v>635000</v>
      </c>
      <c r="V145" s="219">
        <v>121000</v>
      </c>
      <c r="W145" s="219">
        <v>506000</v>
      </c>
      <c r="X145" s="219">
        <v>5000</v>
      </c>
      <c r="Y145" s="219">
        <v>264000</v>
      </c>
      <c r="Z145" s="219">
        <v>10000</v>
      </c>
      <c r="AA145" s="219">
        <v>0</v>
      </c>
      <c r="AB145" s="220">
        <v>9051800</v>
      </c>
      <c r="AC145" s="219">
        <v>0</v>
      </c>
      <c r="AD145" s="219">
        <v>0</v>
      </c>
      <c r="AE145" s="219">
        <v>0</v>
      </c>
      <c r="AF145" s="219">
        <v>0</v>
      </c>
      <c r="AG145" s="219">
        <v>0</v>
      </c>
      <c r="AH145" s="219">
        <v>0</v>
      </c>
      <c r="AI145" s="219">
        <v>0</v>
      </c>
      <c r="AJ145" s="219">
        <v>9035600</v>
      </c>
      <c r="AK145" s="219">
        <v>0</v>
      </c>
      <c r="AL145" s="219">
        <v>0</v>
      </c>
      <c r="AM145" s="219">
        <v>0</v>
      </c>
      <c r="AN145" s="219">
        <v>16200</v>
      </c>
      <c r="AO145" s="219">
        <v>0</v>
      </c>
    </row>
    <row r="146" spans="1:41" ht="17.25" customHeight="1">
      <c r="A146" s="221" t="s">
        <v>466</v>
      </c>
      <c r="B146" s="221"/>
      <c r="C146" s="221" t="s">
        <v>198</v>
      </c>
      <c r="D146" s="221" t="s">
        <v>241</v>
      </c>
      <c r="E146" s="223">
        <v>20829400</v>
      </c>
      <c r="F146" s="223">
        <v>17133211</v>
      </c>
      <c r="G146" s="220">
        <v>25208811</v>
      </c>
      <c r="H146" s="220">
        <v>12157732</v>
      </c>
      <c r="I146" s="220">
        <v>1013387</v>
      </c>
      <c r="J146" s="220">
        <v>8671668</v>
      </c>
      <c r="K146" s="220">
        <v>834840</v>
      </c>
      <c r="L146" s="220"/>
      <c r="M146" s="220">
        <v>2503516</v>
      </c>
      <c r="N146" s="220"/>
      <c r="O146" s="220">
        <v>8480</v>
      </c>
      <c r="P146" s="220">
        <v>19188</v>
      </c>
      <c r="Q146" s="220">
        <v>3702000</v>
      </c>
      <c r="R146" s="220">
        <v>1841000</v>
      </c>
      <c r="S146" s="220">
        <v>286000</v>
      </c>
      <c r="T146" s="220">
        <v>34000</v>
      </c>
      <c r="U146" s="220">
        <v>635000</v>
      </c>
      <c r="V146" s="220">
        <v>121000</v>
      </c>
      <c r="W146" s="220">
        <v>506000</v>
      </c>
      <c r="X146" s="220">
        <v>5000</v>
      </c>
      <c r="Y146" s="220">
        <v>264000</v>
      </c>
      <c r="Z146" s="220">
        <v>10000</v>
      </c>
      <c r="AA146" s="220"/>
      <c r="AB146" s="220">
        <v>9051800</v>
      </c>
      <c r="AC146" s="220"/>
      <c r="AD146" s="220"/>
      <c r="AE146" s="220"/>
      <c r="AF146" s="220"/>
      <c r="AG146" s="220"/>
      <c r="AH146" s="220"/>
      <c r="AI146" s="220"/>
      <c r="AJ146" s="220">
        <v>9035600</v>
      </c>
      <c r="AK146" s="220"/>
      <c r="AL146" s="220"/>
      <c r="AM146" s="220"/>
      <c r="AN146" s="220">
        <v>16200</v>
      </c>
      <c r="AO146" s="220"/>
    </row>
    <row r="147" spans="1:41" ht="17.25" customHeight="1">
      <c r="A147" s="221" t="s">
        <v>467</v>
      </c>
      <c r="B147" s="221"/>
      <c r="C147" s="221" t="s">
        <v>198</v>
      </c>
      <c r="D147" s="221" t="s">
        <v>468</v>
      </c>
      <c r="E147" s="223">
        <v>566532</v>
      </c>
      <c r="F147" s="223">
        <v>172440</v>
      </c>
      <c r="G147" s="220">
        <v>738972</v>
      </c>
      <c r="H147" s="220">
        <v>396708</v>
      </c>
      <c r="I147" s="220"/>
      <c r="J147" s="220">
        <v>169824</v>
      </c>
      <c r="K147" s="220"/>
      <c r="L147" s="220"/>
      <c r="M147" s="220">
        <v>172440</v>
      </c>
      <c r="N147" s="220"/>
      <c r="O147" s="220"/>
      <c r="P147" s="220"/>
      <c r="Q147" s="220">
        <v>0</v>
      </c>
      <c r="R147" s="220"/>
      <c r="S147" s="220"/>
      <c r="T147" s="220"/>
      <c r="U147" s="220"/>
      <c r="V147" s="220"/>
      <c r="W147" s="220"/>
      <c r="X147" s="220"/>
      <c r="Y147" s="220"/>
      <c r="Z147" s="220"/>
      <c r="AA147" s="220"/>
      <c r="AB147" s="220">
        <v>0</v>
      </c>
      <c r="AC147" s="220"/>
      <c r="AD147" s="220"/>
      <c r="AE147" s="220"/>
      <c r="AF147" s="220"/>
      <c r="AG147" s="220"/>
      <c r="AH147" s="220"/>
      <c r="AI147" s="220"/>
      <c r="AJ147" s="220"/>
      <c r="AK147" s="220"/>
      <c r="AL147" s="220"/>
      <c r="AM147" s="220"/>
      <c r="AN147" s="220"/>
      <c r="AO147" s="220"/>
    </row>
    <row r="148" spans="1:41" s="234" customFormat="1" ht="17.25" customHeight="1">
      <c r="A148" s="213">
        <v>426</v>
      </c>
      <c r="B148" s="213"/>
      <c r="C148" s="213"/>
      <c r="D148" s="213" t="s">
        <v>469</v>
      </c>
      <c r="E148" s="215">
        <v>40917421</v>
      </c>
      <c r="F148" s="215">
        <v>105263069</v>
      </c>
      <c r="G148" s="215">
        <v>74683576</v>
      </c>
      <c r="H148" s="215">
        <v>37669217</v>
      </c>
      <c r="I148" s="215">
        <v>1972620</v>
      </c>
      <c r="J148" s="215">
        <v>3248204</v>
      </c>
      <c r="K148" s="215">
        <v>2162650</v>
      </c>
      <c r="L148" s="215">
        <v>0</v>
      </c>
      <c r="M148" s="215">
        <v>28111011</v>
      </c>
      <c r="N148" s="215">
        <v>0</v>
      </c>
      <c r="O148" s="215">
        <v>1474046</v>
      </c>
      <c r="P148" s="215">
        <v>45828</v>
      </c>
      <c r="Q148" s="215">
        <v>13039000</v>
      </c>
      <c r="R148" s="215">
        <v>7026500</v>
      </c>
      <c r="S148" s="215">
        <v>1081000</v>
      </c>
      <c r="T148" s="215">
        <v>222600</v>
      </c>
      <c r="U148" s="215">
        <v>849000</v>
      </c>
      <c r="V148" s="215">
        <v>539900</v>
      </c>
      <c r="W148" s="215">
        <v>2098000</v>
      </c>
      <c r="X148" s="215">
        <v>161000</v>
      </c>
      <c r="Y148" s="215">
        <v>519000</v>
      </c>
      <c r="Z148" s="215">
        <v>22000</v>
      </c>
      <c r="AA148" s="215">
        <v>520000</v>
      </c>
      <c r="AB148" s="215">
        <v>58457914</v>
      </c>
      <c r="AC148" s="215">
        <v>0</v>
      </c>
      <c r="AD148" s="215">
        <v>0</v>
      </c>
      <c r="AE148" s="215">
        <v>0</v>
      </c>
      <c r="AF148" s="215">
        <v>0</v>
      </c>
      <c r="AG148" s="215">
        <v>0</v>
      </c>
      <c r="AH148" s="215">
        <v>0</v>
      </c>
      <c r="AI148" s="215">
        <v>64174</v>
      </c>
      <c r="AJ148" s="215">
        <v>58344240</v>
      </c>
      <c r="AK148" s="215">
        <v>0</v>
      </c>
      <c r="AL148" s="215">
        <v>0</v>
      </c>
      <c r="AM148" s="215">
        <v>0</v>
      </c>
      <c r="AN148" s="215">
        <v>49500</v>
      </c>
      <c r="AO148" s="215">
        <v>0</v>
      </c>
    </row>
    <row r="149" spans="1:41" ht="17.25" customHeight="1">
      <c r="A149" s="217" t="s">
        <v>470</v>
      </c>
      <c r="B149" s="217"/>
      <c r="C149" s="217" t="s">
        <v>198</v>
      </c>
      <c r="D149" s="217" t="s">
        <v>471</v>
      </c>
      <c r="E149" s="219">
        <v>20642033</v>
      </c>
      <c r="F149" s="219">
        <v>22112551</v>
      </c>
      <c r="G149" s="220">
        <v>37786352</v>
      </c>
      <c r="H149" s="219">
        <v>19008809</v>
      </c>
      <c r="I149" s="219">
        <v>1262028</v>
      </c>
      <c r="J149" s="219">
        <v>1633224</v>
      </c>
      <c r="K149" s="219">
        <v>1079330</v>
      </c>
      <c r="L149" s="219">
        <v>0</v>
      </c>
      <c r="M149" s="219">
        <v>13947205</v>
      </c>
      <c r="N149" s="219">
        <v>0</v>
      </c>
      <c r="O149" s="219">
        <v>833292</v>
      </c>
      <c r="P149" s="219">
        <v>22464</v>
      </c>
      <c r="Q149" s="220">
        <v>4799200</v>
      </c>
      <c r="R149" s="219">
        <v>2319000</v>
      </c>
      <c r="S149" s="219">
        <v>342200</v>
      </c>
      <c r="T149" s="219">
        <v>122800</v>
      </c>
      <c r="U149" s="219">
        <v>349800</v>
      </c>
      <c r="V149" s="219">
        <v>238500</v>
      </c>
      <c r="W149" s="219">
        <v>1037700</v>
      </c>
      <c r="X149" s="219">
        <v>41000</v>
      </c>
      <c r="Y149" s="219">
        <v>148200</v>
      </c>
      <c r="Z149" s="219">
        <v>0</v>
      </c>
      <c r="AA149" s="219">
        <v>200000</v>
      </c>
      <c r="AB149" s="220">
        <v>169032</v>
      </c>
      <c r="AC149" s="219">
        <v>0</v>
      </c>
      <c r="AD149" s="219">
        <v>0</v>
      </c>
      <c r="AE149" s="219">
        <v>0</v>
      </c>
      <c r="AF149" s="219">
        <v>0</v>
      </c>
      <c r="AG149" s="219">
        <v>0</v>
      </c>
      <c r="AH149" s="219">
        <v>0</v>
      </c>
      <c r="AI149" s="219">
        <v>53520</v>
      </c>
      <c r="AJ149" s="219">
        <v>87792</v>
      </c>
      <c r="AK149" s="219">
        <v>0</v>
      </c>
      <c r="AL149" s="219">
        <v>0</v>
      </c>
      <c r="AM149" s="219">
        <v>0</v>
      </c>
      <c r="AN149" s="219">
        <v>27720</v>
      </c>
      <c r="AO149" s="219">
        <v>0</v>
      </c>
    </row>
    <row r="150" spans="1:41" ht="17.25" customHeight="1">
      <c r="A150" s="221" t="s">
        <v>472</v>
      </c>
      <c r="B150" s="221"/>
      <c r="C150" s="221" t="s">
        <v>198</v>
      </c>
      <c r="D150" s="221" t="s">
        <v>241</v>
      </c>
      <c r="E150" s="223">
        <v>6608832</v>
      </c>
      <c r="F150" s="223">
        <v>5836592</v>
      </c>
      <c r="G150" s="220">
        <v>11147924</v>
      </c>
      <c r="H150" s="220">
        <v>5857488</v>
      </c>
      <c r="I150" s="220"/>
      <c r="J150" s="220">
        <v>751344</v>
      </c>
      <c r="K150" s="220">
        <v>264690</v>
      </c>
      <c r="L150" s="220"/>
      <c r="M150" s="220">
        <v>3742584</v>
      </c>
      <c r="N150" s="220"/>
      <c r="O150" s="220">
        <v>526310</v>
      </c>
      <c r="P150" s="220">
        <v>5508</v>
      </c>
      <c r="Q150" s="220">
        <v>1288200</v>
      </c>
      <c r="R150" s="220">
        <v>877000</v>
      </c>
      <c r="S150" s="220">
        <v>42600</v>
      </c>
      <c r="T150" s="220">
        <v>23600</v>
      </c>
      <c r="U150" s="220">
        <v>52800</v>
      </c>
      <c r="V150" s="220">
        <v>8000</v>
      </c>
      <c r="W150" s="220">
        <v>136000</v>
      </c>
      <c r="X150" s="220"/>
      <c r="Y150" s="220">
        <v>148200</v>
      </c>
      <c r="Z150" s="220"/>
      <c r="AA150" s="220"/>
      <c r="AB150" s="220">
        <v>9300</v>
      </c>
      <c r="AC150" s="220"/>
      <c r="AD150" s="220"/>
      <c r="AE150" s="220"/>
      <c r="AF150" s="220"/>
      <c r="AG150" s="220"/>
      <c r="AH150" s="220"/>
      <c r="AI150" s="220"/>
      <c r="AJ150" s="220"/>
      <c r="AK150" s="220"/>
      <c r="AL150" s="220"/>
      <c r="AM150" s="220"/>
      <c r="AN150" s="220">
        <v>9300</v>
      </c>
      <c r="AO150" s="220"/>
    </row>
    <row r="151" spans="1:41" ht="17.25" customHeight="1">
      <c r="A151" s="221" t="s">
        <v>473</v>
      </c>
      <c r="B151" s="221"/>
      <c r="C151" s="221" t="s">
        <v>198</v>
      </c>
      <c r="D151" s="221" t="s">
        <v>312</v>
      </c>
      <c r="E151" s="223">
        <v>14033201</v>
      </c>
      <c r="F151" s="223">
        <v>16275959</v>
      </c>
      <c r="G151" s="220">
        <v>26638428</v>
      </c>
      <c r="H151" s="220">
        <v>13151321</v>
      </c>
      <c r="I151" s="220">
        <v>1262028</v>
      </c>
      <c r="J151" s="220">
        <v>881880</v>
      </c>
      <c r="K151" s="220">
        <v>814640</v>
      </c>
      <c r="L151" s="220"/>
      <c r="M151" s="220">
        <v>10204621</v>
      </c>
      <c r="N151" s="220"/>
      <c r="O151" s="220">
        <v>306982</v>
      </c>
      <c r="P151" s="220">
        <v>16956</v>
      </c>
      <c r="Q151" s="220">
        <v>3511000</v>
      </c>
      <c r="R151" s="220">
        <v>1442000</v>
      </c>
      <c r="S151" s="220">
        <v>299600</v>
      </c>
      <c r="T151" s="220">
        <v>99200</v>
      </c>
      <c r="U151" s="220">
        <v>297000</v>
      </c>
      <c r="V151" s="220">
        <v>230500</v>
      </c>
      <c r="W151" s="220">
        <v>901700</v>
      </c>
      <c r="X151" s="220">
        <v>41000</v>
      </c>
      <c r="Y151" s="220"/>
      <c r="Z151" s="220"/>
      <c r="AA151" s="220">
        <v>200000</v>
      </c>
      <c r="AB151" s="220">
        <v>159732</v>
      </c>
      <c r="AC151" s="220"/>
      <c r="AD151" s="220"/>
      <c r="AE151" s="220"/>
      <c r="AF151" s="220"/>
      <c r="AG151" s="220"/>
      <c r="AH151" s="220"/>
      <c r="AI151" s="220">
        <v>53520</v>
      </c>
      <c r="AJ151" s="220">
        <v>87792</v>
      </c>
      <c r="AK151" s="220"/>
      <c r="AL151" s="220"/>
      <c r="AM151" s="220"/>
      <c r="AN151" s="220">
        <v>18420</v>
      </c>
      <c r="AO151" s="220"/>
    </row>
    <row r="152" spans="1:41" ht="17.25" customHeight="1">
      <c r="A152" s="217" t="s">
        <v>474</v>
      </c>
      <c r="B152" s="217"/>
      <c r="C152" s="217" t="s">
        <v>198</v>
      </c>
      <c r="D152" s="217" t="s">
        <v>475</v>
      </c>
      <c r="E152" s="219">
        <v>10187297</v>
      </c>
      <c r="F152" s="219">
        <v>9471923</v>
      </c>
      <c r="G152" s="220">
        <v>16952498</v>
      </c>
      <c r="H152" s="219">
        <v>9019665</v>
      </c>
      <c r="I152" s="219">
        <v>0</v>
      </c>
      <c r="J152" s="219">
        <v>1167632</v>
      </c>
      <c r="K152" s="219">
        <v>498860</v>
      </c>
      <c r="L152" s="219">
        <v>0</v>
      </c>
      <c r="M152" s="219">
        <v>5884567</v>
      </c>
      <c r="N152" s="219">
        <v>0</v>
      </c>
      <c r="O152" s="219">
        <v>370722</v>
      </c>
      <c r="P152" s="219">
        <v>11052</v>
      </c>
      <c r="Q152" s="220">
        <v>2620600</v>
      </c>
      <c r="R152" s="219">
        <v>1030000</v>
      </c>
      <c r="S152" s="219">
        <v>303900</v>
      </c>
      <c r="T152" s="219">
        <v>34900</v>
      </c>
      <c r="U152" s="219">
        <v>219400</v>
      </c>
      <c r="V152" s="219">
        <v>82000</v>
      </c>
      <c r="W152" s="219">
        <v>572800</v>
      </c>
      <c r="X152" s="219">
        <v>20000</v>
      </c>
      <c r="Y152" s="219">
        <v>237600</v>
      </c>
      <c r="Z152" s="219">
        <v>20000</v>
      </c>
      <c r="AA152" s="219">
        <v>100000</v>
      </c>
      <c r="AB152" s="220">
        <v>86122</v>
      </c>
      <c r="AC152" s="219">
        <v>0</v>
      </c>
      <c r="AD152" s="219">
        <v>0</v>
      </c>
      <c r="AE152" s="219">
        <v>0</v>
      </c>
      <c r="AF152" s="219">
        <v>0</v>
      </c>
      <c r="AG152" s="219">
        <v>0</v>
      </c>
      <c r="AH152" s="219">
        <v>0</v>
      </c>
      <c r="AI152" s="219">
        <v>10654</v>
      </c>
      <c r="AJ152" s="219">
        <v>66948</v>
      </c>
      <c r="AK152" s="219">
        <v>0</v>
      </c>
      <c r="AL152" s="219">
        <v>0</v>
      </c>
      <c r="AM152" s="219">
        <v>0</v>
      </c>
      <c r="AN152" s="219">
        <v>8520</v>
      </c>
      <c r="AO152" s="219">
        <v>0</v>
      </c>
    </row>
    <row r="153" spans="1:41" ht="17.25" customHeight="1">
      <c r="A153" s="221" t="s">
        <v>476</v>
      </c>
      <c r="B153" s="221"/>
      <c r="C153" s="221" t="s">
        <v>198</v>
      </c>
      <c r="D153" s="221" t="s">
        <v>241</v>
      </c>
      <c r="E153" s="223">
        <v>4519956</v>
      </c>
      <c r="F153" s="223">
        <v>3054740</v>
      </c>
      <c r="G153" s="220">
        <v>6578436</v>
      </c>
      <c r="H153" s="220">
        <v>3398988</v>
      </c>
      <c r="I153" s="220"/>
      <c r="J153" s="220">
        <v>1120968</v>
      </c>
      <c r="K153" s="220">
        <v>132830</v>
      </c>
      <c r="L153" s="220"/>
      <c r="M153" s="220">
        <v>1683454</v>
      </c>
      <c r="N153" s="220"/>
      <c r="O153" s="220">
        <v>239460</v>
      </c>
      <c r="P153" s="220">
        <v>2736</v>
      </c>
      <c r="Q153" s="220">
        <v>992000</v>
      </c>
      <c r="R153" s="220">
        <v>590000</v>
      </c>
      <c r="S153" s="220">
        <v>100400</v>
      </c>
      <c r="T153" s="220">
        <v>9400</v>
      </c>
      <c r="U153" s="220">
        <v>104200</v>
      </c>
      <c r="V153" s="220">
        <v>62000</v>
      </c>
      <c r="W153" s="220">
        <v>106000</v>
      </c>
      <c r="X153" s="220">
        <v>10000</v>
      </c>
      <c r="Y153" s="220">
        <v>0</v>
      </c>
      <c r="Z153" s="220">
        <v>10000</v>
      </c>
      <c r="AA153" s="220"/>
      <c r="AB153" s="220">
        <v>4260</v>
      </c>
      <c r="AC153" s="220"/>
      <c r="AD153" s="220"/>
      <c r="AE153" s="220"/>
      <c r="AF153" s="220"/>
      <c r="AG153" s="220"/>
      <c r="AH153" s="220"/>
      <c r="AI153" s="220"/>
      <c r="AJ153" s="220"/>
      <c r="AK153" s="220"/>
      <c r="AL153" s="220"/>
      <c r="AM153" s="220"/>
      <c r="AN153" s="220">
        <v>4260</v>
      </c>
      <c r="AO153" s="220"/>
    </row>
    <row r="154" spans="1:41" ht="17.25" customHeight="1">
      <c r="A154" s="221" t="s">
        <v>477</v>
      </c>
      <c r="B154" s="221"/>
      <c r="C154" s="221" t="s">
        <v>198</v>
      </c>
      <c r="D154" s="221" t="s">
        <v>478</v>
      </c>
      <c r="E154" s="223">
        <v>5667341</v>
      </c>
      <c r="F154" s="223">
        <v>6417183</v>
      </c>
      <c r="G154" s="220">
        <v>10374062</v>
      </c>
      <c r="H154" s="220">
        <v>5620677</v>
      </c>
      <c r="I154" s="220"/>
      <c r="J154" s="220">
        <v>46664</v>
      </c>
      <c r="K154" s="220">
        <v>366030</v>
      </c>
      <c r="L154" s="220"/>
      <c r="M154" s="220">
        <v>4201113</v>
      </c>
      <c r="N154" s="220"/>
      <c r="O154" s="220">
        <v>131262</v>
      </c>
      <c r="P154" s="220">
        <v>8316</v>
      </c>
      <c r="Q154" s="220">
        <v>1628600</v>
      </c>
      <c r="R154" s="220">
        <v>440000</v>
      </c>
      <c r="S154" s="220">
        <v>203500</v>
      </c>
      <c r="T154" s="220">
        <v>25500</v>
      </c>
      <c r="U154" s="220">
        <v>115200</v>
      </c>
      <c r="V154" s="220">
        <v>20000</v>
      </c>
      <c r="W154" s="220">
        <v>466800</v>
      </c>
      <c r="X154" s="220">
        <v>10000</v>
      </c>
      <c r="Y154" s="220">
        <v>237600</v>
      </c>
      <c r="Z154" s="220">
        <v>10000</v>
      </c>
      <c r="AA154" s="220">
        <v>100000</v>
      </c>
      <c r="AB154" s="220">
        <v>81862</v>
      </c>
      <c r="AC154" s="220"/>
      <c r="AD154" s="220"/>
      <c r="AE154" s="220"/>
      <c r="AF154" s="220"/>
      <c r="AG154" s="220"/>
      <c r="AH154" s="220"/>
      <c r="AI154" s="220">
        <v>10654</v>
      </c>
      <c r="AJ154" s="220">
        <v>66948</v>
      </c>
      <c r="AK154" s="220"/>
      <c r="AL154" s="220"/>
      <c r="AM154" s="220"/>
      <c r="AN154" s="220">
        <v>4260</v>
      </c>
      <c r="AO154" s="220"/>
    </row>
    <row r="155" spans="1:41" ht="17.25" customHeight="1">
      <c r="A155" s="217" t="s">
        <v>479</v>
      </c>
      <c r="B155" s="217"/>
      <c r="C155" s="217" t="s">
        <v>198</v>
      </c>
      <c r="D155" s="217" t="s">
        <v>480</v>
      </c>
      <c r="E155" s="219">
        <v>10088091</v>
      </c>
      <c r="F155" s="219">
        <v>12994095</v>
      </c>
      <c r="G155" s="220">
        <v>19944726</v>
      </c>
      <c r="H155" s="219">
        <v>9640743</v>
      </c>
      <c r="I155" s="219">
        <v>710592</v>
      </c>
      <c r="J155" s="219">
        <v>447348</v>
      </c>
      <c r="K155" s="219">
        <v>584460</v>
      </c>
      <c r="L155" s="219">
        <v>0</v>
      </c>
      <c r="M155" s="219">
        <v>8279239</v>
      </c>
      <c r="N155" s="219">
        <v>0</v>
      </c>
      <c r="O155" s="219">
        <v>270032</v>
      </c>
      <c r="P155" s="219">
        <v>12312</v>
      </c>
      <c r="Q155" s="220">
        <v>3124200</v>
      </c>
      <c r="R155" s="219">
        <v>1454000</v>
      </c>
      <c r="S155" s="219">
        <v>396900</v>
      </c>
      <c r="T155" s="219">
        <v>45900</v>
      </c>
      <c r="U155" s="219">
        <v>222200</v>
      </c>
      <c r="V155" s="219">
        <v>176000</v>
      </c>
      <c r="W155" s="219">
        <v>412000</v>
      </c>
      <c r="X155" s="219">
        <v>62000</v>
      </c>
      <c r="Y155" s="219">
        <v>133200</v>
      </c>
      <c r="Z155" s="219">
        <v>2000</v>
      </c>
      <c r="AA155" s="219">
        <v>220000</v>
      </c>
      <c r="AB155" s="220">
        <v>13260</v>
      </c>
      <c r="AC155" s="219">
        <v>0</v>
      </c>
      <c r="AD155" s="219">
        <v>0</v>
      </c>
      <c r="AE155" s="219">
        <v>0</v>
      </c>
      <c r="AF155" s="219">
        <v>0</v>
      </c>
      <c r="AG155" s="219">
        <v>0</v>
      </c>
      <c r="AH155" s="219">
        <v>0</v>
      </c>
      <c r="AI155" s="219">
        <v>0</v>
      </c>
      <c r="AJ155" s="219">
        <v>0</v>
      </c>
      <c r="AK155" s="219">
        <v>0</v>
      </c>
      <c r="AL155" s="219">
        <v>0</v>
      </c>
      <c r="AM155" s="219">
        <v>0</v>
      </c>
      <c r="AN155" s="219">
        <v>13260</v>
      </c>
      <c r="AO155" s="219">
        <v>0</v>
      </c>
    </row>
    <row r="156" spans="1:41" ht="17.25" customHeight="1">
      <c r="A156" s="221">
        <v>4260602</v>
      </c>
      <c r="B156" s="221"/>
      <c r="C156" s="221"/>
      <c r="D156" s="221" t="s">
        <v>241</v>
      </c>
      <c r="E156" s="223">
        <v>2873061</v>
      </c>
      <c r="F156" s="223">
        <v>2779460</v>
      </c>
      <c r="G156" s="220">
        <v>4768381</v>
      </c>
      <c r="H156" s="220">
        <v>2425713</v>
      </c>
      <c r="I156" s="220"/>
      <c r="J156" s="220">
        <v>447348</v>
      </c>
      <c r="K156" s="220">
        <v>141860</v>
      </c>
      <c r="L156" s="220"/>
      <c r="M156" s="220">
        <v>1540458</v>
      </c>
      <c r="N156" s="220"/>
      <c r="O156" s="220">
        <v>210050</v>
      </c>
      <c r="P156" s="220">
        <v>2952</v>
      </c>
      <c r="Q156" s="220">
        <v>881200</v>
      </c>
      <c r="R156" s="220">
        <v>511000</v>
      </c>
      <c r="S156" s="220">
        <v>79400</v>
      </c>
      <c r="T156" s="220">
        <v>2400</v>
      </c>
      <c r="U156" s="220">
        <v>38200</v>
      </c>
      <c r="V156" s="220">
        <v>25000</v>
      </c>
      <c r="W156" s="220">
        <v>92000</v>
      </c>
      <c r="X156" s="220"/>
      <c r="Y156" s="220">
        <v>133200</v>
      </c>
      <c r="Z156" s="220"/>
      <c r="AA156" s="220"/>
      <c r="AB156" s="220">
        <v>2940</v>
      </c>
      <c r="AC156" s="220"/>
      <c r="AD156" s="220"/>
      <c r="AE156" s="220"/>
      <c r="AF156" s="220"/>
      <c r="AG156" s="220"/>
      <c r="AH156" s="220"/>
      <c r="AI156" s="220"/>
      <c r="AJ156" s="220"/>
      <c r="AK156" s="220"/>
      <c r="AL156" s="220"/>
      <c r="AM156" s="220"/>
      <c r="AN156" s="220">
        <v>2940</v>
      </c>
      <c r="AO156" s="220"/>
    </row>
    <row r="157" spans="1:41" ht="17.25" customHeight="1">
      <c r="A157" s="221" t="s">
        <v>481</v>
      </c>
      <c r="B157" s="221"/>
      <c r="C157" s="221" t="s">
        <v>198</v>
      </c>
      <c r="D157" s="221" t="s">
        <v>482</v>
      </c>
      <c r="E157" s="223">
        <v>7215030</v>
      </c>
      <c r="F157" s="223">
        <v>10214635</v>
      </c>
      <c r="G157" s="220">
        <v>15176345</v>
      </c>
      <c r="H157" s="220">
        <v>7215030</v>
      </c>
      <c r="I157" s="220">
        <v>710592</v>
      </c>
      <c r="J157" s="220"/>
      <c r="K157" s="220">
        <v>442600</v>
      </c>
      <c r="L157" s="220"/>
      <c r="M157" s="220">
        <v>6738781</v>
      </c>
      <c r="N157" s="220"/>
      <c r="O157" s="220">
        <v>59982</v>
      </c>
      <c r="P157" s="220">
        <v>9360</v>
      </c>
      <c r="Q157" s="220">
        <v>2243000</v>
      </c>
      <c r="R157" s="220">
        <v>943000</v>
      </c>
      <c r="S157" s="220">
        <v>317500</v>
      </c>
      <c r="T157" s="220">
        <v>43500</v>
      </c>
      <c r="U157" s="220">
        <v>184000</v>
      </c>
      <c r="V157" s="220">
        <v>151000</v>
      </c>
      <c r="W157" s="220">
        <v>320000</v>
      </c>
      <c r="X157" s="220">
        <v>62000</v>
      </c>
      <c r="Y157" s="220"/>
      <c r="Z157" s="220">
        <v>2000</v>
      </c>
      <c r="AA157" s="220">
        <v>220000</v>
      </c>
      <c r="AB157" s="220">
        <v>10320</v>
      </c>
      <c r="AC157" s="220"/>
      <c r="AD157" s="220"/>
      <c r="AE157" s="220"/>
      <c r="AF157" s="220"/>
      <c r="AG157" s="220"/>
      <c r="AH157" s="220"/>
      <c r="AI157" s="220"/>
      <c r="AJ157" s="220"/>
      <c r="AK157" s="220"/>
      <c r="AL157" s="220"/>
      <c r="AM157" s="220"/>
      <c r="AN157" s="220">
        <v>10320</v>
      </c>
      <c r="AO157" s="220"/>
    </row>
    <row r="158" spans="1:41" ht="17.25" customHeight="1">
      <c r="A158" s="221" t="s">
        <v>483</v>
      </c>
      <c r="B158" s="221"/>
      <c r="C158" s="221" t="s">
        <v>198</v>
      </c>
      <c r="D158" s="221" t="s">
        <v>484</v>
      </c>
      <c r="E158" s="223">
        <v>0</v>
      </c>
      <c r="F158" s="223">
        <v>0</v>
      </c>
      <c r="G158" s="220">
        <v>0</v>
      </c>
      <c r="H158" s="220"/>
      <c r="I158" s="220"/>
      <c r="J158" s="220"/>
      <c r="K158" s="220"/>
      <c r="L158" s="220"/>
      <c r="M158" s="220"/>
      <c r="N158" s="220"/>
      <c r="O158" s="220"/>
      <c r="P158" s="220"/>
      <c r="Q158" s="220">
        <v>0</v>
      </c>
      <c r="R158" s="220"/>
      <c r="S158" s="220"/>
      <c r="T158" s="220"/>
      <c r="U158" s="220"/>
      <c r="V158" s="220"/>
      <c r="W158" s="220"/>
      <c r="X158" s="220"/>
      <c r="Y158" s="220"/>
      <c r="Z158" s="220"/>
      <c r="AA158" s="220"/>
      <c r="AB158" s="220">
        <v>0</v>
      </c>
      <c r="AC158" s="220"/>
      <c r="AD158" s="220"/>
      <c r="AE158" s="220"/>
      <c r="AF158" s="220"/>
      <c r="AG158" s="220"/>
      <c r="AH158" s="220"/>
      <c r="AI158" s="220"/>
      <c r="AJ158" s="220"/>
      <c r="AK158" s="220"/>
      <c r="AL158" s="220"/>
      <c r="AM158" s="220"/>
      <c r="AN158" s="220"/>
      <c r="AO158" s="220"/>
    </row>
    <row r="159" spans="1:41" ht="17.25" customHeight="1">
      <c r="A159" s="217" t="s">
        <v>485</v>
      </c>
      <c r="B159" s="217"/>
      <c r="C159" s="217" t="s">
        <v>198</v>
      </c>
      <c r="D159" s="217" t="s">
        <v>486</v>
      </c>
      <c r="E159" s="219">
        <v>0</v>
      </c>
      <c r="F159" s="219">
        <v>60684500</v>
      </c>
      <c r="G159" s="220">
        <v>0</v>
      </c>
      <c r="H159" s="219">
        <v>0</v>
      </c>
      <c r="I159" s="219">
        <v>0</v>
      </c>
      <c r="J159" s="219">
        <v>0</v>
      </c>
      <c r="K159" s="219">
        <v>0</v>
      </c>
      <c r="L159" s="219">
        <v>0</v>
      </c>
      <c r="M159" s="219">
        <v>0</v>
      </c>
      <c r="N159" s="219">
        <v>0</v>
      </c>
      <c r="O159" s="219">
        <v>0</v>
      </c>
      <c r="P159" s="219">
        <v>0</v>
      </c>
      <c r="Q159" s="220">
        <v>2495000</v>
      </c>
      <c r="R159" s="219">
        <v>2223500</v>
      </c>
      <c r="S159" s="219">
        <v>38000</v>
      </c>
      <c r="T159" s="219">
        <v>19000</v>
      </c>
      <c r="U159" s="219">
        <v>57600</v>
      </c>
      <c r="V159" s="219">
        <v>43400</v>
      </c>
      <c r="W159" s="219">
        <v>75500</v>
      </c>
      <c r="X159" s="219">
        <v>38000</v>
      </c>
      <c r="Y159" s="219">
        <v>0</v>
      </c>
      <c r="Z159" s="219">
        <v>0</v>
      </c>
      <c r="AA159" s="219">
        <v>0</v>
      </c>
      <c r="AB159" s="220">
        <v>58189500</v>
      </c>
      <c r="AC159" s="219">
        <v>0</v>
      </c>
      <c r="AD159" s="219">
        <v>0</v>
      </c>
      <c r="AE159" s="219">
        <v>0</v>
      </c>
      <c r="AF159" s="219">
        <v>0</v>
      </c>
      <c r="AG159" s="219">
        <v>0</v>
      </c>
      <c r="AH159" s="219">
        <v>0</v>
      </c>
      <c r="AI159" s="219">
        <v>0</v>
      </c>
      <c r="AJ159" s="219">
        <v>58189500</v>
      </c>
      <c r="AK159" s="219">
        <v>0</v>
      </c>
      <c r="AL159" s="219">
        <v>0</v>
      </c>
      <c r="AM159" s="219">
        <v>0</v>
      </c>
      <c r="AN159" s="219">
        <v>0</v>
      </c>
      <c r="AO159" s="219">
        <v>0</v>
      </c>
    </row>
    <row r="160" spans="1:41" ht="17.25" customHeight="1">
      <c r="A160" s="221" t="s">
        <v>487</v>
      </c>
      <c r="B160" s="221"/>
      <c r="C160" s="221" t="s">
        <v>198</v>
      </c>
      <c r="D160" s="221" t="s">
        <v>488</v>
      </c>
      <c r="E160" s="223">
        <v>0</v>
      </c>
      <c r="F160" s="223">
        <v>60684500</v>
      </c>
      <c r="G160" s="220">
        <v>0</v>
      </c>
      <c r="H160" s="220"/>
      <c r="I160" s="220"/>
      <c r="J160" s="220"/>
      <c r="K160" s="220"/>
      <c r="L160" s="220"/>
      <c r="M160" s="220"/>
      <c r="N160" s="220"/>
      <c r="O160" s="220"/>
      <c r="P160" s="220"/>
      <c r="Q160" s="220">
        <v>2495000</v>
      </c>
      <c r="R160" s="220">
        <v>2223500</v>
      </c>
      <c r="S160" s="220">
        <v>38000</v>
      </c>
      <c r="T160" s="220">
        <v>19000</v>
      </c>
      <c r="U160" s="220">
        <v>57600</v>
      </c>
      <c r="V160" s="220">
        <v>43400</v>
      </c>
      <c r="W160" s="220">
        <v>75500</v>
      </c>
      <c r="X160" s="220">
        <v>38000</v>
      </c>
      <c r="Y160" s="220"/>
      <c r="Z160" s="220"/>
      <c r="AA160" s="220"/>
      <c r="AB160" s="220">
        <v>58189500</v>
      </c>
      <c r="AC160" s="220"/>
      <c r="AD160" s="220"/>
      <c r="AE160" s="220"/>
      <c r="AF160" s="220"/>
      <c r="AG160" s="220"/>
      <c r="AH160" s="220"/>
      <c r="AI160" s="220"/>
      <c r="AJ160" s="220">
        <v>58189500</v>
      </c>
      <c r="AK160" s="220"/>
      <c r="AL160" s="220"/>
      <c r="AM160" s="220"/>
      <c r="AN160" s="220"/>
      <c r="AO160" s="220"/>
    </row>
    <row r="161" spans="1:41" s="234" customFormat="1" ht="17.25" customHeight="1">
      <c r="A161" s="213" t="s">
        <v>489</v>
      </c>
      <c r="B161" s="213"/>
      <c r="C161" s="213" t="s">
        <v>198</v>
      </c>
      <c r="D161" s="213" t="s">
        <v>490</v>
      </c>
      <c r="E161" s="215">
        <v>3246408</v>
      </c>
      <c r="F161" s="215">
        <v>2634494</v>
      </c>
      <c r="G161" s="215">
        <v>4831360</v>
      </c>
      <c r="H161" s="215">
        <v>2577840</v>
      </c>
      <c r="I161" s="215">
        <v>0</v>
      </c>
      <c r="J161" s="215">
        <v>416664</v>
      </c>
      <c r="K161" s="215">
        <v>217820</v>
      </c>
      <c r="L161" s="215">
        <v>251904</v>
      </c>
      <c r="M161" s="215">
        <v>1346396</v>
      </c>
      <c r="N161" s="215">
        <v>0</v>
      </c>
      <c r="O161" s="215">
        <v>15840</v>
      </c>
      <c r="P161" s="215">
        <v>4896</v>
      </c>
      <c r="Q161" s="215">
        <v>817800</v>
      </c>
      <c r="R161" s="215">
        <v>311000</v>
      </c>
      <c r="S161" s="215">
        <v>28000</v>
      </c>
      <c r="T161" s="215">
        <v>5000</v>
      </c>
      <c r="U161" s="215">
        <v>78000</v>
      </c>
      <c r="V161" s="215">
        <v>50000</v>
      </c>
      <c r="W161" s="215">
        <v>152000</v>
      </c>
      <c r="X161" s="215">
        <v>10000</v>
      </c>
      <c r="Y161" s="215">
        <v>133800</v>
      </c>
      <c r="Z161" s="215">
        <v>10000</v>
      </c>
      <c r="AA161" s="215">
        <v>40000</v>
      </c>
      <c r="AB161" s="215">
        <v>48360</v>
      </c>
      <c r="AC161" s="215">
        <v>0</v>
      </c>
      <c r="AD161" s="215">
        <v>0</v>
      </c>
      <c r="AE161" s="215">
        <v>0</v>
      </c>
      <c r="AF161" s="215">
        <v>0</v>
      </c>
      <c r="AG161" s="215">
        <v>0</v>
      </c>
      <c r="AH161" s="215">
        <v>0</v>
      </c>
      <c r="AI161" s="215">
        <v>0</v>
      </c>
      <c r="AJ161" s="215">
        <v>46200</v>
      </c>
      <c r="AK161" s="215">
        <v>0</v>
      </c>
      <c r="AL161" s="215">
        <v>0</v>
      </c>
      <c r="AM161" s="215">
        <v>0</v>
      </c>
      <c r="AN161" s="215">
        <v>2160</v>
      </c>
      <c r="AO161" s="215">
        <v>183382</v>
      </c>
    </row>
    <row r="162" spans="1:41" ht="17.25" customHeight="1">
      <c r="A162" s="217" t="s">
        <v>491</v>
      </c>
      <c r="B162" s="217"/>
      <c r="C162" s="217" t="s">
        <v>198</v>
      </c>
      <c r="D162" s="217" t="s">
        <v>492</v>
      </c>
      <c r="E162" s="219">
        <v>3246408</v>
      </c>
      <c r="F162" s="219">
        <v>2634494</v>
      </c>
      <c r="G162" s="220">
        <v>4831360</v>
      </c>
      <c r="H162" s="219">
        <v>2577840</v>
      </c>
      <c r="I162" s="219">
        <v>0</v>
      </c>
      <c r="J162" s="219">
        <v>416664</v>
      </c>
      <c r="K162" s="219">
        <v>217820</v>
      </c>
      <c r="L162" s="219">
        <v>251904</v>
      </c>
      <c r="M162" s="219">
        <v>1346396</v>
      </c>
      <c r="N162" s="219">
        <v>0</v>
      </c>
      <c r="O162" s="219">
        <v>15840</v>
      </c>
      <c r="P162" s="219">
        <v>4896</v>
      </c>
      <c r="Q162" s="220">
        <v>817800</v>
      </c>
      <c r="R162" s="219">
        <v>311000</v>
      </c>
      <c r="S162" s="219">
        <v>28000</v>
      </c>
      <c r="T162" s="219">
        <v>5000</v>
      </c>
      <c r="U162" s="219">
        <v>78000</v>
      </c>
      <c r="V162" s="219">
        <v>50000</v>
      </c>
      <c r="W162" s="219">
        <v>152000</v>
      </c>
      <c r="X162" s="219">
        <v>10000</v>
      </c>
      <c r="Y162" s="219">
        <v>133800</v>
      </c>
      <c r="Z162" s="219">
        <v>10000</v>
      </c>
      <c r="AA162" s="219">
        <v>40000</v>
      </c>
      <c r="AB162" s="220">
        <v>48360</v>
      </c>
      <c r="AC162" s="219">
        <v>0</v>
      </c>
      <c r="AD162" s="219">
        <v>0</v>
      </c>
      <c r="AE162" s="219">
        <v>0</v>
      </c>
      <c r="AF162" s="219">
        <v>0</v>
      </c>
      <c r="AG162" s="219">
        <v>0</v>
      </c>
      <c r="AH162" s="219">
        <v>0</v>
      </c>
      <c r="AI162" s="219">
        <v>0</v>
      </c>
      <c r="AJ162" s="219">
        <v>46200</v>
      </c>
      <c r="AK162" s="219">
        <v>0</v>
      </c>
      <c r="AL162" s="219">
        <v>0</v>
      </c>
      <c r="AM162" s="219">
        <v>0</v>
      </c>
      <c r="AN162" s="219">
        <v>2160</v>
      </c>
      <c r="AO162" s="219">
        <v>183382</v>
      </c>
    </row>
    <row r="163" spans="1:41" ht="17.25" customHeight="1">
      <c r="A163" s="221" t="s">
        <v>493</v>
      </c>
      <c r="B163" s="221"/>
      <c r="C163" s="221" t="s">
        <v>198</v>
      </c>
      <c r="D163" s="221" t="s">
        <v>241</v>
      </c>
      <c r="E163" s="223">
        <v>3246408</v>
      </c>
      <c r="F163" s="223">
        <v>2634494</v>
      </c>
      <c r="G163" s="220">
        <v>4831360</v>
      </c>
      <c r="H163" s="220">
        <v>2577840</v>
      </c>
      <c r="I163" s="220"/>
      <c r="J163" s="220">
        <v>416664</v>
      </c>
      <c r="K163" s="220">
        <v>217820</v>
      </c>
      <c r="L163" s="220">
        <v>251904</v>
      </c>
      <c r="M163" s="220">
        <v>1346396</v>
      </c>
      <c r="N163" s="220"/>
      <c r="O163" s="220">
        <v>15840</v>
      </c>
      <c r="P163" s="220">
        <v>4896</v>
      </c>
      <c r="Q163" s="220">
        <v>817800</v>
      </c>
      <c r="R163" s="220">
        <v>311000</v>
      </c>
      <c r="S163" s="220">
        <v>28000</v>
      </c>
      <c r="T163" s="220">
        <v>5000</v>
      </c>
      <c r="U163" s="220">
        <v>78000</v>
      </c>
      <c r="V163" s="220">
        <v>50000</v>
      </c>
      <c r="W163" s="220">
        <v>152000</v>
      </c>
      <c r="X163" s="220">
        <v>10000</v>
      </c>
      <c r="Y163" s="220">
        <v>133800</v>
      </c>
      <c r="Z163" s="220">
        <v>10000</v>
      </c>
      <c r="AA163" s="220">
        <v>40000</v>
      </c>
      <c r="AB163" s="220">
        <v>48360</v>
      </c>
      <c r="AC163" s="220"/>
      <c r="AD163" s="220"/>
      <c r="AE163" s="220"/>
      <c r="AF163" s="220"/>
      <c r="AG163" s="220"/>
      <c r="AH163" s="220"/>
      <c r="AI163" s="220"/>
      <c r="AJ163" s="220">
        <v>46200</v>
      </c>
      <c r="AK163" s="220"/>
      <c r="AL163" s="220"/>
      <c r="AM163" s="220"/>
      <c r="AN163" s="220">
        <v>2160</v>
      </c>
      <c r="AO163" s="220">
        <v>183382</v>
      </c>
    </row>
    <row r="164" spans="1:41" s="234" customFormat="1" ht="17.25" customHeight="1">
      <c r="A164" s="213" t="s">
        <v>494</v>
      </c>
      <c r="B164" s="213"/>
      <c r="C164" s="213" t="s">
        <v>198</v>
      </c>
      <c r="D164" s="213" t="s">
        <v>495</v>
      </c>
      <c r="E164" s="215">
        <v>906420</v>
      </c>
      <c r="F164" s="215">
        <v>307534</v>
      </c>
      <c r="G164" s="215">
        <v>979814</v>
      </c>
      <c r="H164" s="215">
        <v>520020</v>
      </c>
      <c r="I164" s="215">
        <v>0</v>
      </c>
      <c r="J164" s="215">
        <v>386400</v>
      </c>
      <c r="K164" s="215">
        <v>72818</v>
      </c>
      <c r="L164" s="215">
        <v>0</v>
      </c>
      <c r="M164" s="215">
        <v>0</v>
      </c>
      <c r="N164" s="215">
        <v>0</v>
      </c>
      <c r="O164" s="215">
        <v>0</v>
      </c>
      <c r="P164" s="215">
        <v>576</v>
      </c>
      <c r="Q164" s="215">
        <v>233600</v>
      </c>
      <c r="R164" s="215">
        <v>31000</v>
      </c>
      <c r="S164" s="215">
        <v>29000</v>
      </c>
      <c r="T164" s="215">
        <v>0</v>
      </c>
      <c r="U164" s="215">
        <v>28000</v>
      </c>
      <c r="V164" s="215">
        <v>9000</v>
      </c>
      <c r="W164" s="215">
        <v>22000</v>
      </c>
      <c r="X164" s="215">
        <v>9000</v>
      </c>
      <c r="Y164" s="215">
        <v>105600</v>
      </c>
      <c r="Z164" s="215">
        <v>0</v>
      </c>
      <c r="AA164" s="215">
        <v>0</v>
      </c>
      <c r="AB164" s="215">
        <v>540</v>
      </c>
      <c r="AC164" s="215">
        <v>0</v>
      </c>
      <c r="AD164" s="215">
        <v>0</v>
      </c>
      <c r="AE164" s="215">
        <v>0</v>
      </c>
      <c r="AF164" s="215">
        <v>0</v>
      </c>
      <c r="AG164" s="215">
        <v>0</v>
      </c>
      <c r="AH164" s="215">
        <v>0</v>
      </c>
      <c r="AI164" s="215">
        <v>0</v>
      </c>
      <c r="AJ164" s="215">
        <v>0</v>
      </c>
      <c r="AK164" s="215">
        <v>0</v>
      </c>
      <c r="AL164" s="215">
        <v>0</v>
      </c>
      <c r="AM164" s="215">
        <v>0</v>
      </c>
      <c r="AN164" s="215">
        <v>540</v>
      </c>
      <c r="AO164" s="215">
        <v>0</v>
      </c>
    </row>
    <row r="165" spans="1:41" ht="17.25" customHeight="1">
      <c r="A165" s="217" t="s">
        <v>496</v>
      </c>
      <c r="B165" s="217"/>
      <c r="C165" s="217" t="s">
        <v>198</v>
      </c>
      <c r="D165" s="217" t="s">
        <v>497</v>
      </c>
      <c r="E165" s="219">
        <v>906420</v>
      </c>
      <c r="F165" s="219">
        <v>307534</v>
      </c>
      <c r="G165" s="220">
        <v>979814</v>
      </c>
      <c r="H165" s="219">
        <v>520020</v>
      </c>
      <c r="I165" s="219">
        <v>0</v>
      </c>
      <c r="J165" s="219">
        <v>386400</v>
      </c>
      <c r="K165" s="219">
        <v>72818</v>
      </c>
      <c r="L165" s="219">
        <v>0</v>
      </c>
      <c r="M165" s="219">
        <v>0</v>
      </c>
      <c r="N165" s="219">
        <v>0</v>
      </c>
      <c r="O165" s="219">
        <v>0</v>
      </c>
      <c r="P165" s="219">
        <v>576</v>
      </c>
      <c r="Q165" s="220">
        <v>233600</v>
      </c>
      <c r="R165" s="219">
        <v>31000</v>
      </c>
      <c r="S165" s="219">
        <v>29000</v>
      </c>
      <c r="T165" s="219">
        <v>0</v>
      </c>
      <c r="U165" s="219">
        <v>28000</v>
      </c>
      <c r="V165" s="219">
        <v>9000</v>
      </c>
      <c r="W165" s="219">
        <v>22000</v>
      </c>
      <c r="X165" s="219">
        <v>9000</v>
      </c>
      <c r="Y165" s="219">
        <v>105600</v>
      </c>
      <c r="Z165" s="219">
        <v>0</v>
      </c>
      <c r="AA165" s="219">
        <v>0</v>
      </c>
      <c r="AB165" s="220">
        <v>540</v>
      </c>
      <c r="AC165" s="219">
        <v>0</v>
      </c>
      <c r="AD165" s="219">
        <v>0</v>
      </c>
      <c r="AE165" s="219">
        <v>0</v>
      </c>
      <c r="AF165" s="219">
        <v>0</v>
      </c>
      <c r="AG165" s="219">
        <v>0</v>
      </c>
      <c r="AH165" s="219">
        <v>0</v>
      </c>
      <c r="AI165" s="219">
        <v>0</v>
      </c>
      <c r="AJ165" s="219">
        <v>0</v>
      </c>
      <c r="AK165" s="219">
        <v>0</v>
      </c>
      <c r="AL165" s="219">
        <v>0</v>
      </c>
      <c r="AM165" s="219">
        <v>0</v>
      </c>
      <c r="AN165" s="219">
        <v>540</v>
      </c>
      <c r="AO165" s="219">
        <v>0</v>
      </c>
    </row>
    <row r="166" spans="1:41" ht="17.25" customHeight="1">
      <c r="A166" s="221" t="s">
        <v>498</v>
      </c>
      <c r="B166" s="221"/>
      <c r="C166" s="221" t="s">
        <v>198</v>
      </c>
      <c r="D166" s="221" t="s">
        <v>241</v>
      </c>
      <c r="E166" s="223">
        <v>906420</v>
      </c>
      <c r="F166" s="223">
        <v>307534</v>
      </c>
      <c r="G166" s="220">
        <v>979814</v>
      </c>
      <c r="H166" s="220">
        <v>520020</v>
      </c>
      <c r="I166" s="220"/>
      <c r="J166" s="220">
        <v>386400</v>
      </c>
      <c r="K166" s="220">
        <v>72818</v>
      </c>
      <c r="L166" s="220"/>
      <c r="M166" s="220"/>
      <c r="N166" s="220"/>
      <c r="O166" s="220"/>
      <c r="P166" s="220">
        <v>576</v>
      </c>
      <c r="Q166" s="220">
        <v>233600</v>
      </c>
      <c r="R166" s="220">
        <v>31000</v>
      </c>
      <c r="S166" s="220">
        <v>29000</v>
      </c>
      <c r="T166" s="220"/>
      <c r="U166" s="220">
        <v>28000</v>
      </c>
      <c r="V166" s="220">
        <v>9000</v>
      </c>
      <c r="W166" s="220">
        <v>22000</v>
      </c>
      <c r="X166" s="220">
        <v>9000</v>
      </c>
      <c r="Y166" s="220">
        <v>105600</v>
      </c>
      <c r="Z166" s="220"/>
      <c r="AA166" s="220"/>
      <c r="AB166" s="220">
        <v>540</v>
      </c>
      <c r="AC166" s="220"/>
      <c r="AD166" s="220"/>
      <c r="AE166" s="220"/>
      <c r="AF166" s="220"/>
      <c r="AG166" s="220"/>
      <c r="AH166" s="220"/>
      <c r="AI166" s="220"/>
      <c r="AJ166" s="220"/>
      <c r="AK166" s="220"/>
      <c r="AL166" s="220"/>
      <c r="AM166" s="220"/>
      <c r="AN166" s="220">
        <v>540</v>
      </c>
      <c r="AO166" s="220"/>
    </row>
    <row r="167" spans="1:41" s="234" customFormat="1" ht="17.25" customHeight="1">
      <c r="A167" s="213" t="s">
        <v>499</v>
      </c>
      <c r="B167" s="213"/>
      <c r="C167" s="213" t="s">
        <v>198</v>
      </c>
      <c r="D167" s="213" t="s">
        <v>500</v>
      </c>
      <c r="E167" s="215">
        <v>0</v>
      </c>
      <c r="F167" s="215">
        <v>0</v>
      </c>
      <c r="G167" s="215">
        <v>0</v>
      </c>
      <c r="H167" s="215">
        <v>0</v>
      </c>
      <c r="I167" s="215">
        <v>0</v>
      </c>
      <c r="J167" s="215">
        <v>0</v>
      </c>
      <c r="K167" s="215">
        <v>0</v>
      </c>
      <c r="L167" s="215">
        <v>0</v>
      </c>
      <c r="M167" s="215">
        <v>0</v>
      </c>
      <c r="N167" s="215">
        <v>0</v>
      </c>
      <c r="O167" s="215">
        <v>0</v>
      </c>
      <c r="P167" s="215">
        <v>0</v>
      </c>
      <c r="Q167" s="215">
        <v>0</v>
      </c>
      <c r="R167" s="215">
        <v>0</v>
      </c>
      <c r="S167" s="215">
        <v>0</v>
      </c>
      <c r="T167" s="215">
        <v>0</v>
      </c>
      <c r="U167" s="215">
        <v>0</v>
      </c>
      <c r="V167" s="215">
        <v>0</v>
      </c>
      <c r="W167" s="215">
        <v>0</v>
      </c>
      <c r="X167" s="215">
        <v>0</v>
      </c>
      <c r="Y167" s="215">
        <v>0</v>
      </c>
      <c r="Z167" s="215">
        <v>0</v>
      </c>
      <c r="AA167" s="215">
        <v>0</v>
      </c>
      <c r="AB167" s="215">
        <v>0</v>
      </c>
      <c r="AC167" s="215">
        <v>0</v>
      </c>
      <c r="AD167" s="215">
        <v>0</v>
      </c>
      <c r="AE167" s="215">
        <v>0</v>
      </c>
      <c r="AF167" s="215">
        <v>0</v>
      </c>
      <c r="AG167" s="215">
        <v>0</v>
      </c>
      <c r="AH167" s="215">
        <v>0</v>
      </c>
      <c r="AI167" s="215">
        <v>0</v>
      </c>
      <c r="AJ167" s="215">
        <v>0</v>
      </c>
      <c r="AK167" s="215">
        <v>0</v>
      </c>
      <c r="AL167" s="215">
        <v>0</v>
      </c>
      <c r="AM167" s="215">
        <v>0</v>
      </c>
      <c r="AN167" s="215">
        <v>0</v>
      </c>
      <c r="AO167" s="215">
        <v>0</v>
      </c>
    </row>
    <row r="168" spans="1:41" ht="17.25" customHeight="1">
      <c r="A168" s="217" t="s">
        <v>501</v>
      </c>
      <c r="B168" s="217"/>
      <c r="C168" s="217" t="s">
        <v>198</v>
      </c>
      <c r="D168" s="217" t="s">
        <v>502</v>
      </c>
      <c r="E168" s="219">
        <v>0</v>
      </c>
      <c r="F168" s="219">
        <v>0</v>
      </c>
      <c r="G168" s="220">
        <v>0</v>
      </c>
      <c r="H168" s="219">
        <v>0</v>
      </c>
      <c r="I168" s="219">
        <v>0</v>
      </c>
      <c r="J168" s="219">
        <v>0</v>
      </c>
      <c r="K168" s="219">
        <v>0</v>
      </c>
      <c r="L168" s="219">
        <v>0</v>
      </c>
      <c r="M168" s="219">
        <v>0</v>
      </c>
      <c r="N168" s="219">
        <v>0</v>
      </c>
      <c r="O168" s="219">
        <v>0</v>
      </c>
      <c r="P168" s="219">
        <v>0</v>
      </c>
      <c r="Q168" s="220">
        <v>0</v>
      </c>
      <c r="R168" s="219">
        <v>0</v>
      </c>
      <c r="S168" s="219">
        <v>0</v>
      </c>
      <c r="T168" s="219">
        <v>0</v>
      </c>
      <c r="U168" s="219">
        <v>0</v>
      </c>
      <c r="V168" s="219">
        <v>0</v>
      </c>
      <c r="W168" s="219">
        <v>0</v>
      </c>
      <c r="X168" s="219">
        <v>0</v>
      </c>
      <c r="Y168" s="219">
        <v>0</v>
      </c>
      <c r="Z168" s="219">
        <v>0</v>
      </c>
      <c r="AA168" s="219">
        <v>0</v>
      </c>
      <c r="AB168" s="220">
        <v>0</v>
      </c>
      <c r="AC168" s="219">
        <v>0</v>
      </c>
      <c r="AD168" s="219">
        <v>0</v>
      </c>
      <c r="AE168" s="219">
        <v>0</v>
      </c>
      <c r="AF168" s="219">
        <v>0</v>
      </c>
      <c r="AG168" s="219">
        <v>0</v>
      </c>
      <c r="AH168" s="219">
        <v>0</v>
      </c>
      <c r="AI168" s="219">
        <v>0</v>
      </c>
      <c r="AJ168" s="219">
        <v>0</v>
      </c>
      <c r="AK168" s="219">
        <v>0</v>
      </c>
      <c r="AL168" s="219">
        <v>0</v>
      </c>
      <c r="AM168" s="219">
        <v>0</v>
      </c>
      <c r="AN168" s="219">
        <v>0</v>
      </c>
      <c r="AO168" s="219">
        <v>0</v>
      </c>
    </row>
    <row r="169" spans="1:41" ht="17.25" customHeight="1">
      <c r="A169" s="221" t="s">
        <v>503</v>
      </c>
      <c r="B169" s="221"/>
      <c r="C169" s="221" t="s">
        <v>198</v>
      </c>
      <c r="D169" s="221" t="s">
        <v>241</v>
      </c>
      <c r="E169" s="223">
        <v>0</v>
      </c>
      <c r="F169" s="223">
        <v>0</v>
      </c>
      <c r="G169" s="220">
        <v>0</v>
      </c>
      <c r="H169" s="220"/>
      <c r="I169" s="220"/>
      <c r="J169" s="220"/>
      <c r="K169" s="220"/>
      <c r="L169" s="220"/>
      <c r="M169" s="220"/>
      <c r="N169" s="220"/>
      <c r="O169" s="220"/>
      <c r="P169" s="220"/>
      <c r="Q169" s="220">
        <v>0</v>
      </c>
      <c r="R169" s="220"/>
      <c r="S169" s="220"/>
      <c r="T169" s="220"/>
      <c r="U169" s="220"/>
      <c r="V169" s="220"/>
      <c r="W169" s="220"/>
      <c r="X169" s="220"/>
      <c r="Y169" s="220"/>
      <c r="Z169" s="220"/>
      <c r="AA169" s="220"/>
      <c r="AB169" s="220">
        <v>0</v>
      </c>
      <c r="AC169" s="220"/>
      <c r="AD169" s="220"/>
      <c r="AE169" s="220"/>
      <c r="AF169" s="220"/>
      <c r="AG169" s="220"/>
      <c r="AH169" s="220"/>
      <c r="AI169" s="220"/>
      <c r="AJ169" s="220"/>
      <c r="AK169" s="220"/>
      <c r="AL169" s="220"/>
      <c r="AM169" s="220"/>
      <c r="AN169" s="220"/>
      <c r="AO169" s="220"/>
    </row>
    <row r="170" spans="1:41" ht="17.25" customHeight="1">
      <c r="A170" s="217" t="s">
        <v>504</v>
      </c>
      <c r="B170" s="217"/>
      <c r="C170" s="217" t="s">
        <v>198</v>
      </c>
      <c r="D170" s="217" t="s">
        <v>505</v>
      </c>
      <c r="E170" s="219">
        <v>0</v>
      </c>
      <c r="F170" s="219">
        <v>0</v>
      </c>
      <c r="G170" s="220">
        <v>0</v>
      </c>
      <c r="H170" s="219">
        <v>0</v>
      </c>
      <c r="I170" s="219">
        <v>0</v>
      </c>
      <c r="J170" s="219">
        <v>0</v>
      </c>
      <c r="K170" s="219">
        <v>0</v>
      </c>
      <c r="L170" s="219">
        <v>0</v>
      </c>
      <c r="M170" s="219">
        <v>0</v>
      </c>
      <c r="N170" s="219">
        <v>0</v>
      </c>
      <c r="O170" s="219">
        <v>0</v>
      </c>
      <c r="P170" s="219">
        <v>0</v>
      </c>
      <c r="Q170" s="220">
        <v>0</v>
      </c>
      <c r="R170" s="219">
        <v>0</v>
      </c>
      <c r="S170" s="219">
        <v>0</v>
      </c>
      <c r="T170" s="219">
        <v>0</v>
      </c>
      <c r="U170" s="219">
        <v>0</v>
      </c>
      <c r="V170" s="219">
        <v>0</v>
      </c>
      <c r="W170" s="219">
        <v>0</v>
      </c>
      <c r="X170" s="219">
        <v>0</v>
      </c>
      <c r="Y170" s="219">
        <v>0</v>
      </c>
      <c r="Z170" s="219">
        <v>0</v>
      </c>
      <c r="AA170" s="219">
        <v>0</v>
      </c>
      <c r="AB170" s="220">
        <v>0</v>
      </c>
      <c r="AC170" s="219">
        <v>0</v>
      </c>
      <c r="AD170" s="219">
        <v>0</v>
      </c>
      <c r="AE170" s="219">
        <v>0</v>
      </c>
      <c r="AF170" s="219">
        <v>0</v>
      </c>
      <c r="AG170" s="219">
        <v>0</v>
      </c>
      <c r="AH170" s="219">
        <v>0</v>
      </c>
      <c r="AI170" s="219">
        <v>0</v>
      </c>
      <c r="AJ170" s="219">
        <v>0</v>
      </c>
      <c r="AK170" s="219">
        <v>0</v>
      </c>
      <c r="AL170" s="219">
        <v>0</v>
      </c>
      <c r="AM170" s="219">
        <v>0</v>
      </c>
      <c r="AN170" s="219">
        <v>0</v>
      </c>
      <c r="AO170" s="219">
        <v>0</v>
      </c>
    </row>
    <row r="171" spans="1:41" ht="17.25" customHeight="1">
      <c r="A171" s="221">
        <v>209568985</v>
      </c>
      <c r="B171" s="221"/>
      <c r="C171" s="221"/>
      <c r="D171" s="221" t="s">
        <v>506</v>
      </c>
      <c r="E171" s="223">
        <v>0</v>
      </c>
      <c r="F171" s="223">
        <v>0</v>
      </c>
      <c r="G171" s="220">
        <v>0</v>
      </c>
      <c r="H171" s="220"/>
      <c r="I171" s="220"/>
      <c r="J171" s="220"/>
      <c r="K171" s="220"/>
      <c r="L171" s="220"/>
      <c r="M171" s="220"/>
      <c r="N171" s="220"/>
      <c r="O171" s="220"/>
      <c r="P171" s="220"/>
      <c r="Q171" s="220">
        <v>0</v>
      </c>
      <c r="R171" s="220"/>
      <c r="S171" s="220"/>
      <c r="T171" s="220"/>
      <c r="U171" s="220"/>
      <c r="V171" s="220"/>
      <c r="W171" s="220"/>
      <c r="X171" s="220"/>
      <c r="Y171" s="220"/>
      <c r="Z171" s="220"/>
      <c r="AA171" s="220"/>
      <c r="AB171" s="220">
        <v>0</v>
      </c>
      <c r="AC171" s="220"/>
      <c r="AD171" s="220"/>
      <c r="AE171" s="220"/>
      <c r="AF171" s="220"/>
      <c r="AG171" s="220"/>
      <c r="AH171" s="220"/>
      <c r="AI171" s="220"/>
      <c r="AJ171" s="220"/>
      <c r="AK171" s="220"/>
      <c r="AL171" s="220"/>
      <c r="AM171" s="220"/>
      <c r="AN171" s="220"/>
      <c r="AO171" s="220"/>
    </row>
    <row r="172" spans="1:41" s="234" customFormat="1" ht="17.25" customHeight="1">
      <c r="A172" s="213" t="s">
        <v>507</v>
      </c>
      <c r="B172" s="213"/>
      <c r="C172" s="213" t="s">
        <v>198</v>
      </c>
      <c r="D172" s="213" t="s">
        <v>508</v>
      </c>
      <c r="E172" s="215">
        <v>5170620</v>
      </c>
      <c r="F172" s="215">
        <v>5359384</v>
      </c>
      <c r="G172" s="215">
        <v>9037722</v>
      </c>
      <c r="H172" s="215">
        <v>4894848</v>
      </c>
      <c r="I172" s="215">
        <v>0</v>
      </c>
      <c r="J172" s="215">
        <v>275772</v>
      </c>
      <c r="K172" s="215">
        <v>270330</v>
      </c>
      <c r="L172" s="215">
        <v>0</v>
      </c>
      <c r="M172" s="215">
        <v>3591156</v>
      </c>
      <c r="N172" s="215">
        <v>0</v>
      </c>
      <c r="O172" s="215">
        <v>0</v>
      </c>
      <c r="P172" s="215">
        <v>5616</v>
      </c>
      <c r="Q172" s="215">
        <v>1418200</v>
      </c>
      <c r="R172" s="215">
        <v>518000</v>
      </c>
      <c r="S172" s="215">
        <v>60000</v>
      </c>
      <c r="T172" s="215">
        <v>20000</v>
      </c>
      <c r="U172" s="215">
        <v>130000</v>
      </c>
      <c r="V172" s="215">
        <v>0</v>
      </c>
      <c r="W172" s="215">
        <v>500000</v>
      </c>
      <c r="X172" s="215">
        <v>20000</v>
      </c>
      <c r="Y172" s="215">
        <v>130200</v>
      </c>
      <c r="Z172" s="215">
        <v>0</v>
      </c>
      <c r="AA172" s="215">
        <v>40000</v>
      </c>
      <c r="AB172" s="215">
        <v>74082</v>
      </c>
      <c r="AC172" s="215">
        <v>0</v>
      </c>
      <c r="AD172" s="215">
        <v>0</v>
      </c>
      <c r="AE172" s="215">
        <v>0</v>
      </c>
      <c r="AF172" s="215">
        <v>0</v>
      </c>
      <c r="AG172" s="215">
        <v>0</v>
      </c>
      <c r="AH172" s="215">
        <v>0</v>
      </c>
      <c r="AI172" s="215">
        <v>38802</v>
      </c>
      <c r="AJ172" s="215">
        <v>20400</v>
      </c>
      <c r="AK172" s="215">
        <v>0</v>
      </c>
      <c r="AL172" s="215">
        <v>0</v>
      </c>
      <c r="AM172" s="215">
        <v>0</v>
      </c>
      <c r="AN172" s="215">
        <v>14880</v>
      </c>
      <c r="AO172" s="215">
        <v>0</v>
      </c>
    </row>
    <row r="173" spans="1:41" ht="17.25" customHeight="1">
      <c r="A173" s="217" t="s">
        <v>509</v>
      </c>
      <c r="B173" s="217"/>
      <c r="C173" s="217" t="s">
        <v>198</v>
      </c>
      <c r="D173" s="217" t="s">
        <v>510</v>
      </c>
      <c r="E173" s="219">
        <v>5170620</v>
      </c>
      <c r="F173" s="219">
        <v>5359384</v>
      </c>
      <c r="G173" s="220">
        <v>9037722</v>
      </c>
      <c r="H173" s="219">
        <v>4894848</v>
      </c>
      <c r="I173" s="219">
        <v>0</v>
      </c>
      <c r="J173" s="219">
        <v>275772</v>
      </c>
      <c r="K173" s="219">
        <v>270330</v>
      </c>
      <c r="L173" s="219">
        <v>0</v>
      </c>
      <c r="M173" s="219">
        <v>3591156</v>
      </c>
      <c r="N173" s="219">
        <v>0</v>
      </c>
      <c r="O173" s="219">
        <v>0</v>
      </c>
      <c r="P173" s="219">
        <v>5616</v>
      </c>
      <c r="Q173" s="220">
        <v>1418200</v>
      </c>
      <c r="R173" s="219">
        <v>518000</v>
      </c>
      <c r="S173" s="219">
        <v>60000</v>
      </c>
      <c r="T173" s="219">
        <v>20000</v>
      </c>
      <c r="U173" s="219">
        <v>130000</v>
      </c>
      <c r="V173" s="219">
        <v>0</v>
      </c>
      <c r="W173" s="219">
        <v>500000</v>
      </c>
      <c r="X173" s="219">
        <v>20000</v>
      </c>
      <c r="Y173" s="219">
        <v>130200</v>
      </c>
      <c r="Z173" s="219">
        <v>0</v>
      </c>
      <c r="AA173" s="219">
        <v>40000</v>
      </c>
      <c r="AB173" s="220">
        <v>74082</v>
      </c>
      <c r="AC173" s="219">
        <v>0</v>
      </c>
      <c r="AD173" s="219">
        <v>0</v>
      </c>
      <c r="AE173" s="219">
        <v>0</v>
      </c>
      <c r="AF173" s="219">
        <v>0</v>
      </c>
      <c r="AG173" s="219">
        <v>0</v>
      </c>
      <c r="AH173" s="219">
        <v>0</v>
      </c>
      <c r="AI173" s="219">
        <v>38802</v>
      </c>
      <c r="AJ173" s="219">
        <v>20400</v>
      </c>
      <c r="AK173" s="219">
        <v>0</v>
      </c>
      <c r="AL173" s="219">
        <v>0</v>
      </c>
      <c r="AM173" s="219">
        <v>0</v>
      </c>
      <c r="AN173" s="219">
        <v>14880</v>
      </c>
      <c r="AO173" s="219">
        <v>0</v>
      </c>
    </row>
    <row r="174" spans="1:41" ht="17.25" customHeight="1">
      <c r="A174" s="221" t="s">
        <v>511</v>
      </c>
      <c r="B174" s="221"/>
      <c r="C174" s="221" t="s">
        <v>198</v>
      </c>
      <c r="D174" s="221" t="s">
        <v>241</v>
      </c>
      <c r="E174" s="223">
        <v>5170620</v>
      </c>
      <c r="F174" s="223">
        <v>5359384</v>
      </c>
      <c r="G174" s="220">
        <v>9037722</v>
      </c>
      <c r="H174" s="220">
        <v>4894848</v>
      </c>
      <c r="I174" s="220"/>
      <c r="J174" s="220">
        <v>275772</v>
      </c>
      <c r="K174" s="220">
        <v>270330</v>
      </c>
      <c r="L174" s="220"/>
      <c r="M174" s="220">
        <v>3591156</v>
      </c>
      <c r="N174" s="220"/>
      <c r="O174" s="220"/>
      <c r="P174" s="220">
        <v>5616</v>
      </c>
      <c r="Q174" s="220">
        <v>1418200</v>
      </c>
      <c r="R174" s="220">
        <v>518000</v>
      </c>
      <c r="S174" s="220">
        <v>60000</v>
      </c>
      <c r="T174" s="220">
        <v>20000</v>
      </c>
      <c r="U174" s="220">
        <v>130000</v>
      </c>
      <c r="V174" s="220"/>
      <c r="W174" s="220">
        <v>500000</v>
      </c>
      <c r="X174" s="220">
        <v>20000</v>
      </c>
      <c r="Y174" s="220">
        <v>130200</v>
      </c>
      <c r="Z174" s="220"/>
      <c r="AA174" s="220">
        <v>40000</v>
      </c>
      <c r="AB174" s="220">
        <v>74082</v>
      </c>
      <c r="AC174" s="220"/>
      <c r="AD174" s="220"/>
      <c r="AE174" s="220"/>
      <c r="AF174" s="220"/>
      <c r="AG174" s="220"/>
      <c r="AH174" s="220"/>
      <c r="AI174" s="220">
        <v>38802</v>
      </c>
      <c r="AJ174" s="220">
        <v>20400</v>
      </c>
      <c r="AK174" s="220"/>
      <c r="AL174" s="220"/>
      <c r="AM174" s="220"/>
      <c r="AN174" s="220">
        <v>14880</v>
      </c>
      <c r="AO174" s="220"/>
    </row>
    <row r="175" spans="1:41" s="234" customFormat="1" ht="17.25" customHeight="1">
      <c r="A175" s="213" t="s">
        <v>512</v>
      </c>
      <c r="B175" s="213"/>
      <c r="C175" s="213" t="s">
        <v>198</v>
      </c>
      <c r="D175" s="213" t="s">
        <v>513</v>
      </c>
      <c r="E175" s="215">
        <v>1010196</v>
      </c>
      <c r="F175" s="215">
        <v>287582</v>
      </c>
      <c r="G175" s="215">
        <v>1040218</v>
      </c>
      <c r="H175" s="215">
        <v>592956</v>
      </c>
      <c r="I175" s="215">
        <v>0</v>
      </c>
      <c r="J175" s="215">
        <v>417240</v>
      </c>
      <c r="K175" s="215">
        <v>29410</v>
      </c>
      <c r="L175" s="215">
        <v>0</v>
      </c>
      <c r="M175" s="215">
        <v>0</v>
      </c>
      <c r="N175" s="215">
        <v>0</v>
      </c>
      <c r="O175" s="215">
        <v>0</v>
      </c>
      <c r="P175" s="215">
        <v>612</v>
      </c>
      <c r="Q175" s="215">
        <v>257200</v>
      </c>
      <c r="R175" s="215">
        <v>55000</v>
      </c>
      <c r="S175" s="215">
        <v>12000</v>
      </c>
      <c r="T175" s="215">
        <v>2000</v>
      </c>
      <c r="U175" s="215">
        <v>30000</v>
      </c>
      <c r="V175" s="215">
        <v>16000</v>
      </c>
      <c r="W175" s="215">
        <v>12000</v>
      </c>
      <c r="X175" s="215">
        <v>5000</v>
      </c>
      <c r="Y175" s="215">
        <v>121200</v>
      </c>
      <c r="Z175" s="215">
        <v>4000</v>
      </c>
      <c r="AA175" s="215">
        <v>0</v>
      </c>
      <c r="AB175" s="215">
        <v>360</v>
      </c>
      <c r="AC175" s="215">
        <v>0</v>
      </c>
      <c r="AD175" s="215">
        <v>0</v>
      </c>
      <c r="AE175" s="215">
        <v>0</v>
      </c>
      <c r="AF175" s="215">
        <v>0</v>
      </c>
      <c r="AG175" s="215">
        <v>0</v>
      </c>
      <c r="AH175" s="215">
        <v>0</v>
      </c>
      <c r="AI175" s="215">
        <v>0</v>
      </c>
      <c r="AJ175" s="215">
        <v>0</v>
      </c>
      <c r="AK175" s="215">
        <v>0</v>
      </c>
      <c r="AL175" s="215">
        <v>0</v>
      </c>
      <c r="AM175" s="215">
        <v>0</v>
      </c>
      <c r="AN175" s="215">
        <v>360</v>
      </c>
      <c r="AO175" s="215">
        <v>0</v>
      </c>
    </row>
    <row r="176" spans="1:41" ht="17.25" customHeight="1">
      <c r="A176" s="217" t="s">
        <v>514</v>
      </c>
      <c r="B176" s="217"/>
      <c r="C176" s="217" t="s">
        <v>198</v>
      </c>
      <c r="D176" s="217" t="s">
        <v>515</v>
      </c>
      <c r="E176" s="219">
        <v>1010196</v>
      </c>
      <c r="F176" s="219">
        <v>287582</v>
      </c>
      <c r="G176" s="220">
        <v>1040218</v>
      </c>
      <c r="H176" s="219">
        <v>592956</v>
      </c>
      <c r="I176" s="219">
        <v>0</v>
      </c>
      <c r="J176" s="219">
        <v>417240</v>
      </c>
      <c r="K176" s="219">
        <v>29410</v>
      </c>
      <c r="L176" s="219">
        <v>0</v>
      </c>
      <c r="M176" s="219">
        <v>0</v>
      </c>
      <c r="N176" s="219">
        <v>0</v>
      </c>
      <c r="O176" s="219">
        <v>0</v>
      </c>
      <c r="P176" s="219">
        <v>612</v>
      </c>
      <c r="Q176" s="220">
        <v>257200</v>
      </c>
      <c r="R176" s="219">
        <v>55000</v>
      </c>
      <c r="S176" s="219">
        <v>12000</v>
      </c>
      <c r="T176" s="219">
        <v>2000</v>
      </c>
      <c r="U176" s="219">
        <v>30000</v>
      </c>
      <c r="V176" s="219">
        <v>16000</v>
      </c>
      <c r="W176" s="219">
        <v>12000</v>
      </c>
      <c r="X176" s="219">
        <v>5000</v>
      </c>
      <c r="Y176" s="219">
        <v>121200</v>
      </c>
      <c r="Z176" s="219">
        <v>4000</v>
      </c>
      <c r="AA176" s="219">
        <v>0</v>
      </c>
      <c r="AB176" s="220">
        <v>360</v>
      </c>
      <c r="AC176" s="219">
        <v>0</v>
      </c>
      <c r="AD176" s="219">
        <v>0</v>
      </c>
      <c r="AE176" s="219">
        <v>0</v>
      </c>
      <c r="AF176" s="219">
        <v>0</v>
      </c>
      <c r="AG176" s="219">
        <v>0</v>
      </c>
      <c r="AH176" s="219">
        <v>0</v>
      </c>
      <c r="AI176" s="219">
        <v>0</v>
      </c>
      <c r="AJ176" s="219">
        <v>0</v>
      </c>
      <c r="AK176" s="219">
        <v>0</v>
      </c>
      <c r="AL176" s="219">
        <v>0</v>
      </c>
      <c r="AM176" s="219">
        <v>0</v>
      </c>
      <c r="AN176" s="219">
        <v>360</v>
      </c>
      <c r="AO176" s="219">
        <v>0</v>
      </c>
    </row>
    <row r="177" spans="1:41" ht="17.25" customHeight="1">
      <c r="A177" s="221" t="s">
        <v>516</v>
      </c>
      <c r="B177" s="221"/>
      <c r="C177" s="221" t="s">
        <v>198</v>
      </c>
      <c r="D177" s="221" t="s">
        <v>241</v>
      </c>
      <c r="E177" s="223">
        <v>1010196</v>
      </c>
      <c r="F177" s="223">
        <v>287582</v>
      </c>
      <c r="G177" s="220">
        <v>1040218</v>
      </c>
      <c r="H177" s="220">
        <v>592956</v>
      </c>
      <c r="I177" s="220"/>
      <c r="J177" s="220">
        <v>417240</v>
      </c>
      <c r="K177" s="220">
        <v>29410</v>
      </c>
      <c r="L177" s="220"/>
      <c r="M177" s="220"/>
      <c r="N177" s="220"/>
      <c r="O177" s="220"/>
      <c r="P177" s="220">
        <v>612</v>
      </c>
      <c r="Q177" s="220">
        <v>257200</v>
      </c>
      <c r="R177" s="220">
        <v>55000</v>
      </c>
      <c r="S177" s="220">
        <v>12000</v>
      </c>
      <c r="T177" s="220">
        <v>2000</v>
      </c>
      <c r="U177" s="220">
        <v>30000</v>
      </c>
      <c r="V177" s="220">
        <v>16000</v>
      </c>
      <c r="W177" s="220">
        <v>12000</v>
      </c>
      <c r="X177" s="220">
        <v>5000</v>
      </c>
      <c r="Y177" s="220">
        <v>121200</v>
      </c>
      <c r="Z177" s="220">
        <v>4000</v>
      </c>
      <c r="AA177" s="220"/>
      <c r="AB177" s="220">
        <v>360</v>
      </c>
      <c r="AC177" s="220"/>
      <c r="AD177" s="220"/>
      <c r="AE177" s="220"/>
      <c r="AF177" s="220"/>
      <c r="AG177" s="220"/>
      <c r="AH177" s="220"/>
      <c r="AI177" s="220"/>
      <c r="AJ177" s="220"/>
      <c r="AK177" s="220"/>
      <c r="AL177" s="220"/>
      <c r="AM177" s="220"/>
      <c r="AN177" s="220">
        <v>360</v>
      </c>
      <c r="AO177" s="220"/>
    </row>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s="235" customFormat="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row r="388" ht="17.25" customHeight="1"/>
    <row r="389" ht="17.25" customHeight="1"/>
    <row r="390" ht="17.25" customHeight="1"/>
    <row r="391" ht="17.25" customHeight="1"/>
    <row r="392" ht="17.25" customHeight="1"/>
    <row r="393" ht="17.25" customHeight="1"/>
    <row r="394" ht="17.25" customHeight="1"/>
    <row r="395" ht="17.25" customHeight="1"/>
    <row r="396" ht="17.25" customHeight="1"/>
    <row r="397" ht="17.25" customHeight="1"/>
    <row r="398" ht="17.25" customHeight="1"/>
    <row r="399" ht="17.25" customHeight="1"/>
    <row r="400" ht="17.25" customHeight="1"/>
    <row r="401" ht="17.25" customHeight="1"/>
    <row r="402" ht="17.25" customHeight="1"/>
    <row r="403" ht="17.25" customHeight="1"/>
  </sheetData>
  <sheetProtection/>
  <protectedRanges>
    <protectedRange sqref="AC160:AO160" name="区域173_1_1"/>
    <protectedRange sqref="AC156:AO158" name="区域172_1_1"/>
    <protectedRange sqref="AC153:AO154" name="区域171_1_1"/>
    <protectedRange sqref="AC150:AO151" name="区域170_1_1"/>
    <protectedRange sqref="AC146:AO147" name="区域169_1_1"/>
    <protectedRange sqref="AC122:AO122" name="区域161_1_1"/>
    <protectedRange sqref="AC118:AO120" name="区域160_1_1"/>
    <protectedRange sqref="AC114:AO116" name="区域159_1_1"/>
    <protectedRange sqref="AC124:AO124" name="区域158_1_1"/>
    <protectedRange sqref="AC91:AO91" name="区域152_1_1"/>
    <protectedRange sqref="AC89:AO89" name="区域151_1_1"/>
    <protectedRange sqref="AC85:AO86" name="区域150_1_1"/>
    <protectedRange sqref="AC83:AO83" name="区域149_1_1"/>
    <protectedRange sqref="AC81:AO81" name="区域148_1_1"/>
    <protectedRange sqref="AC75:AO79" name="区域147_1_1"/>
    <protectedRange sqref="AC73:AO73" name="区域146_1_1"/>
    <protectedRange sqref="AC45:AO45" name="区域136_1_1"/>
    <protectedRange sqref="AC42:AO43" name="区域135_1_1"/>
    <protectedRange sqref="AC40:AO40" name="区域134_1_1"/>
    <protectedRange sqref="AC38:AO38" name="区域133_1_1"/>
    <protectedRange sqref="AC36:AO36" name="区域132_1_1"/>
    <protectedRange sqref="AC34:AO34" name="区域131_1_1"/>
    <protectedRange sqref="AC32:AO32" name="区域130_1_1"/>
    <protectedRange sqref="AC30:AO30" name="区域129_1_1"/>
    <protectedRange sqref="AC28:AO28" name="区域128_1_1"/>
    <protectedRange sqref="R177:X177 AA177" name="区域120_1_3"/>
    <protectedRange sqref="R174:X174 AA174" name="区域119_1_3"/>
    <protectedRange sqref="R171:X171 AA171" name="区域118_1_3"/>
    <protectedRange sqref="R169:X169 AA169" name="区域117_1_3"/>
    <protectedRange sqref="R166:X166 AA166" name="区域116_1_3"/>
    <protectedRange sqref="R163:X163 AA163" name="区域115_1_3"/>
    <protectedRange sqref="R140:X140 AA140" name="区域108_1_3"/>
    <protectedRange sqref="R138:X138 AA138" name="区域107_1_3"/>
    <protectedRange sqref="R134:X136 AA134:AA136" name="区域106_1_3"/>
    <protectedRange sqref="R132:X132 AA132" name="区域105_1_3"/>
    <protectedRange sqref="R129:X130 AA129:AA130" name="区域104_1_3"/>
    <protectedRange sqref="R127:X127 AA127" name="区域103_1_3"/>
    <protectedRange sqref="R124:X124 AA124" name="区域102_1_3"/>
    <protectedRange sqref="R122:X122 AA122" name="区域101_1_3"/>
    <protectedRange sqref="R99:X99 AA99" name="区域95_1_3"/>
    <protectedRange sqref="R94:X97 AA94:AA97" name="区域94_1_3"/>
    <protectedRange sqref="R91:X91 AA91" name="区域93_1_3"/>
    <protectedRange sqref="R89:X89 AA89" name="区域92_1_3"/>
    <protectedRange sqref="R85:X86 AA85:AA86" name="区域91_1_3"/>
    <protectedRange sqref="R83:X83 AA83" name="区域90_1_3"/>
    <protectedRange sqref="R59:X59 AA59" name="区域83_1_3"/>
    <protectedRange sqref="R57:X57 AA57" name="区域82_1_3"/>
    <protectedRange sqref="R54:X55 AA54:AA55" name="区域81_1_3"/>
    <protectedRange sqref="R52:X52 AA52" name="区域80_1_3"/>
    <protectedRange sqref="R49:X50 AA49:AA50" name="区域79_1_3"/>
    <protectedRange sqref="R47:X47 AA47" name="区域78_1_3"/>
    <protectedRange sqref="R45:X45 AA45" name="区域77_1_3"/>
    <protectedRange sqref="R26:X26 AA26" name="区域68_1_3"/>
    <protectedRange sqref="R24:X24 AA24" name="区域67_1_3"/>
    <protectedRange sqref="R22:X22 AA22" name="区域66_1_3"/>
    <protectedRange sqref="R19:X20 AA19:AA20" name="区域65_1_3"/>
    <protectedRange sqref="R15:X17 AA15:AA17" name="区域64_1_3"/>
    <protectedRange sqref="R13:X13 AA13" name="区域63_1_3"/>
    <protectedRange sqref="R10:X11 AA10:AA11" name="区域62_1_3"/>
    <protectedRange sqref="H163:M163 P163" name="区域56_1_3"/>
    <protectedRange sqref="H160:M160 P160" name="区域55_1_3"/>
    <protectedRange sqref="H140:M140 P140" name="区域49_1_3"/>
    <protectedRange sqref="H138:M138 P138" name="区域48_1_1"/>
    <protectedRange sqref="H134:M136 P134:P136" name="区域47_1_3"/>
    <protectedRange sqref="H132:M132 P132" name="区域46_1_3"/>
    <protectedRange sqref="H129:M130 P129:P130" name="区域45_1_3"/>
    <protectedRange sqref="H127:M127 P127" name="区域44_1_1"/>
    <protectedRange sqref="H101:M103 P101:P103" name="区域36_1_3"/>
    <protectedRange sqref="H99:M99 P99" name="区域35_1_3"/>
    <protectedRange sqref="H94:M97 P94:P97" name="区域34_1_3"/>
    <protectedRange sqref="H68:M70 P68:P70" name="区域26_1_1"/>
    <protectedRange sqref="H66:M66 P66" name="区域25_1_3"/>
    <protectedRange sqref="H62:M62 P62 H64:M64 P64" name="区域24_1_3"/>
    <protectedRange sqref="H19:M20 P19:P20" name="区域5_1_3"/>
    <protectedRange sqref="A2" name="区域1_1_1"/>
    <protectedRange sqref="H10:M11 P10:P11" name="区域2_1_1"/>
    <protectedRange sqref="H13:M13 P13" name="区域3_1_3"/>
    <protectedRange sqref="H15:M17 P15:P17" name="区域4_1_3"/>
    <protectedRange sqref="H22:M22 P22" name="区域6_1_3"/>
    <protectedRange sqref="H24:M24 P24" name="区域7_1_1"/>
    <protectedRange sqref="H26:M26 P26" name="区域8_1_3"/>
    <protectedRange sqref="H28:M28 P28" name="区域9_1_3"/>
    <protectedRange sqref="H30:M30 P30" name="区域10_1_3"/>
    <protectedRange sqref="H32:M32 P32" name="区域11_1_1"/>
    <protectedRange sqref="H34:M34 P34" name="区域12_1_3"/>
    <protectedRange sqref="H36:M36 P36" name="区域13_1_3"/>
    <protectedRange sqref="H38:M38 P38" name="区域14_1_3"/>
    <protectedRange sqref="H40:M40 P40" name="区域15_1_1"/>
    <protectedRange sqref="H42:M43 P42:P43" name="区域16_1_3"/>
    <protectedRange sqref="H45:M45 P45" name="区域17_1_3"/>
    <protectedRange sqref="H47:M47 P47" name="区域18_1_3"/>
    <protectedRange sqref="H49:M50 P49:P50" name="区域19_1_1"/>
    <protectedRange sqref="H52:M52 P52" name="区域20_1_3"/>
    <protectedRange sqref="H54:M55 P54:P55" name="区域21_1_3"/>
    <protectedRange sqref="H57:M57 P57" name="区域22_1_3"/>
    <protectedRange sqref="H59:M59 P59" name="区域23_1_1"/>
    <protectedRange sqref="H73:M73 P73" name="区域27_1_3"/>
    <protectedRange sqref="H75:M79 P75:P79" name="区域28_1_3"/>
    <protectedRange sqref="H81:M81 P81" name="区域29_1_3"/>
    <protectedRange sqref="H83:M83 P83" name="区域30_1_1"/>
    <protectedRange sqref="H85:M86 P85:P86" name="区域31_1_3"/>
    <protectedRange sqref="H89:M89 P89" name="区域32_1_3"/>
    <protectedRange sqref="H91:M91 P91" name="区域33_1_3"/>
    <protectedRange sqref="H106:M107 P106:P107" name="区域37_1_1"/>
    <protectedRange sqref="H109:M112 P109:P112" name="区域38_1_3"/>
    <protectedRange sqref="H114:M116 P114:P116" name="区域39_1_3"/>
    <protectedRange sqref="H118:M120 P118:P120" name="区域40_1_3"/>
    <protectedRange sqref="H122:M122 P122" name="区域41_1_1"/>
    <protectedRange sqref="H124:M124 P124" name="区域43_1_3"/>
    <protectedRange sqref="H143:M143 P143" name="区域50_1_3"/>
    <protectedRange sqref="H146:M147 P146:P147" name="区域51_1_3"/>
    <protectedRange sqref="H150:M151 P150:P151" name="区域52_1_1"/>
    <protectedRange sqref="H153:M154 P153:P154" name="区域53_1_3"/>
    <protectedRange sqref="H156:M158 P156:P158" name="区域54_1_3"/>
    <protectedRange sqref="H166:M166 P166" name="区域57_1_3"/>
    <protectedRange sqref="H169:M169 P169" name="区域58_1_1"/>
    <protectedRange sqref="H171:M171 P171" name="区域59_1_3"/>
    <protectedRange sqref="H174:M174 P174" name="区域60_1_3"/>
    <protectedRange sqref="H177:M177 P177" name="区域61_1_3"/>
    <protectedRange sqref="R28:X28 AA28" name="区域69_1_3"/>
    <protectedRange sqref="R30:X30 AA30" name="区域70_1_3"/>
    <protectedRange sqref="R32:X32 AA32" name="区域71_1_3"/>
    <protectedRange sqref="R34:X34 AA34" name="区域72_1_3"/>
    <protectedRange sqref="R36:X36 AA36" name="区域73_1_3"/>
    <protectedRange sqref="R38:X38 AA38" name="区域74_1_3"/>
    <protectedRange sqref="R40:X40 AA40" name="区域75_1_3"/>
    <protectedRange sqref="R42:X43 AA42:AA43" name="区域76_1_3"/>
    <protectedRange sqref="R62:X62 AA62 R64:X64 AA64" name="区域84_1_3"/>
    <protectedRange sqref="R66:X66 AA66" name="区域85_1_3"/>
    <protectedRange sqref="R68:X70 AA68:AA70" name="区域86_1_3"/>
    <protectedRange sqref="R73:X73 AA73" name="区域87_1_3"/>
    <protectedRange sqref="R75:X79 AA75:AA79" name="区域88_1_3"/>
    <protectedRange sqref="R81:X81 AA81" name="区域89_1_3"/>
    <protectedRange sqref="R101:X103 AA101:AA103" name="区域96_1_3"/>
    <protectedRange sqref="R106:X107 AA106:AA107" name="区域97_1_3"/>
    <protectedRange sqref="R109:X112 AA109:AA112" name="区域98_1_3"/>
    <protectedRange sqref="R114:X116 AA114:AA116" name="区域99_1_3"/>
    <protectedRange sqref="R118:X120 AA118:AA120" name="区域100_1_3"/>
    <protectedRange sqref="R143:X143 AA143" name="区域109_1_3"/>
    <protectedRange sqref="R146:X147 AA146:AA147" name="区域110_1_3"/>
    <protectedRange sqref="R150:X151 AA150:AA151" name="区域111_1_3"/>
    <protectedRange sqref="R153:X154 AA153:AA154" name="区域112_1_3"/>
    <protectedRange sqref="R156:X158 AA156:AA158" name="区域113_1_3"/>
    <protectedRange sqref="R160:X160 AA160" name="区域114_1_3"/>
    <protectedRange sqref="AC10:AO11" name="区域121_1_1"/>
    <protectedRange sqref="AC13:AO13" name="区域122_1_1"/>
    <protectedRange sqref="AC15:AO17" name="区域123_1_1"/>
    <protectedRange sqref="AC22:AO22" name="区域124_1_1"/>
    <protectedRange sqref="AC19:AO20" name="区域125_1_1"/>
    <protectedRange sqref="AC24:AO24" name="区域126_1_1"/>
    <protectedRange sqref="AC26:AO26" name="区域127_1_1"/>
    <protectedRange sqref="AC47:AO47" name="区域137_1_1"/>
    <protectedRange sqref="AC49:AO50" name="区域138_1_1"/>
    <protectedRange sqref="AC52:AO52" name="区域139_1_1"/>
    <protectedRange sqref="AC54:AO55" name="区域140_1_1"/>
    <protectedRange sqref="AC57:AO57" name="区域141_1_1"/>
    <protectedRange sqref="AC59:AO59" name="区域142_1_1"/>
    <protectedRange sqref="AC64:AO64 AC62:AO62" name="区域143_1_1"/>
    <protectedRange sqref="AC66:AO66" name="区域144_1_1"/>
    <protectedRange sqref="AC68:AO70" name="区域145_1_1"/>
    <protectedRange sqref="AC94:AO97" name="区域153_1_1"/>
    <protectedRange sqref="AC99:AO99" name="区域154_1_1"/>
    <protectedRange sqref="AC101:AO103" name="区域155_1_1"/>
    <protectedRange sqref="AC106:AO107" name="区域156_1_1"/>
    <protectedRange sqref="AC109:AO112" name="区域157_1_1"/>
    <protectedRange sqref="AC127:AO127" name="区域162_1_1"/>
    <protectedRange sqref="AC129:AO130" name="区域163_1_1"/>
    <protectedRange sqref="AC132:AO132" name="区域164_1_1"/>
    <protectedRange sqref="AC134:AO136" name="区域165_1_1"/>
    <protectedRange sqref="AC138:AO138" name="区域166_1_1"/>
    <protectedRange sqref="AC140:AO140" name="区域167_1_1"/>
    <protectedRange sqref="AC143:AO143" name="区域168_1_1"/>
    <protectedRange sqref="AC163:AO163" name="区域174_1_1"/>
    <protectedRange sqref="AC166:AO166" name="区域175_1_1"/>
    <protectedRange sqref="AC169:AO169" name="区域176_1_1"/>
    <protectedRange sqref="AC171:AO171" name="区域177_1_1"/>
    <protectedRange sqref="AC174:AO174" name="区域178_1_1"/>
    <protectedRange sqref="AC177:AO177" name="区域179_1_1"/>
    <protectedRange sqref="H62:M62 P62" name="区域180_1_1"/>
    <protectedRange sqref="R62:X62 AA62" name="区域181_1_3"/>
    <protectedRange sqref="AC62:AO62" name="区域182_1_1"/>
    <protectedRange sqref="Y177" name="区域120_1_1_1"/>
    <protectedRange sqref="Y174" name="区域119_1_1_1"/>
    <protectedRange sqref="Y171" name="区域118_1_1_1"/>
    <protectedRange sqref="Y169" name="区域117_1_1_1"/>
    <protectedRange sqref="Y166" name="区域116_1_1_1"/>
    <protectedRange sqref="Y163" name="区域115_1_1_1"/>
    <protectedRange sqref="Y140" name="区域108_1_1_1"/>
    <protectedRange sqref="Y138" name="区域107_1_1_1"/>
    <protectedRange sqref="Y134:Y136" name="区域106_1_1_1"/>
    <protectedRange sqref="Y132" name="区域105_1_1_1"/>
    <protectedRange sqref="Y129:Y130" name="区域104_1_1_1"/>
    <protectedRange sqref="Y127" name="区域103_1_1_1"/>
    <protectedRange sqref="Y124" name="区域102_1_1_1"/>
    <protectedRange sqref="Y122" name="区域101_1_1_1"/>
    <protectedRange sqref="Y99" name="区域95_1_1_1"/>
    <protectedRange sqref="Y94:Y97" name="区域94_1_1_1"/>
    <protectedRange sqref="Y91" name="区域93_1_1_1"/>
    <protectedRange sqref="Y89" name="区域92_1_1_1"/>
    <protectedRange sqref="Y85:Y86" name="区域91_1_1_1"/>
    <protectedRange sqref="Y83" name="区域90_1_1_1"/>
    <protectedRange sqref="Y59" name="区域83_1_1_1"/>
    <protectedRange sqref="Y57" name="区域82_1_1_1"/>
    <protectedRange sqref="Y54:Y55" name="区域81_1_1_1"/>
    <protectedRange sqref="Y52" name="区域80_1_1_1"/>
    <protectedRange sqref="Y49:Y50" name="区域79_1_1_1"/>
    <protectedRange sqref="Y47" name="区域78_1_1_1"/>
    <protectedRange sqref="Y45" name="区域77_1_1_1"/>
    <protectedRange sqref="Y26" name="区域68_1_1_1"/>
    <protectedRange sqref="Y24" name="区域67_1_1_1"/>
    <protectedRange sqref="Y22" name="区域66_1_1_1"/>
    <protectedRange sqref="Y19:Y20" name="区域65_1_1_1"/>
    <protectedRange sqref="Y15:Y17" name="区域64_1_1_1"/>
    <protectedRange sqref="Y13" name="区域63_1_1_1"/>
    <protectedRange sqref="Y10:Y11" name="区域62_1_1_1"/>
    <protectedRange sqref="Y28" name="区域69_1_1_1"/>
    <protectedRange sqref="Y30" name="区域70_1_1_1"/>
    <protectedRange sqref="Y32" name="区域71_1_1_1"/>
    <protectedRange sqref="Y34" name="区域72_1_1_1"/>
    <protectedRange sqref="Y36" name="区域73_1_1_1"/>
    <protectedRange sqref="Y38" name="区域74_1_1_1"/>
    <protectedRange sqref="Y40" name="区域75_1_1_1"/>
    <protectedRange sqref="Y42:Y43" name="区域76_1_1_1"/>
    <protectedRange sqref="Y64 Y62" name="区域84_1_1_1"/>
    <protectedRange sqref="Y66" name="区域85_1_1_1"/>
    <protectedRange sqref="Y68:Y70" name="区域86_1_1_1"/>
    <protectedRange sqref="Y73" name="区域87_1_1_1"/>
    <protectedRange sqref="Y75:Y79" name="区域88_1_1_1"/>
    <protectedRange sqref="Y81" name="区域89_1_1_1"/>
    <protectedRange sqref="Y101:Y103" name="区域96_1_1_1"/>
    <protectedRange sqref="Y106:Y107" name="区域97_1_1_1"/>
    <protectedRange sqref="Y109:Y112" name="区域98_1_1_1"/>
    <protectedRange sqref="Y114:Y116" name="区域99_1_1_1"/>
    <protectedRange sqref="Y118:Y120" name="区域100_1_1_1"/>
    <protectedRange sqref="Y143" name="区域109_1_1_1"/>
    <protectedRange sqref="Y146:Y147" name="区域110_1_1_1"/>
    <protectedRange sqref="Y150:Y151" name="区域111_1_1_1"/>
    <protectedRange sqref="Y153:Y154" name="区域112_1_1_1"/>
    <protectedRange sqref="Y156:Y158" name="区域113_1_1_1"/>
    <protectedRange sqref="Y160" name="区域114_1_1_1"/>
    <protectedRange sqref="Y62" name="区域181_1_1_1"/>
    <protectedRange sqref="Z177" name="区域120_1_2_1"/>
    <protectedRange sqref="Z174" name="区域119_1_2_1"/>
    <protectedRange sqref="Z171" name="区域118_1_2_1"/>
    <protectedRange sqref="Z169" name="区域117_1_2_1"/>
    <protectedRange sqref="Z166" name="区域116_1_2_1"/>
    <protectedRange sqref="Z163" name="区域115_1_2_1"/>
    <protectedRange sqref="Z140" name="区域108_1_2_1"/>
    <protectedRange sqref="Z138" name="区域107_1_2_1"/>
    <protectedRange sqref="Z134:Z136" name="区域106_1_2_1"/>
    <protectedRange sqref="Z132" name="区域105_1_2_1"/>
    <protectedRange sqref="Z129:Z130" name="区域104_1_2_1"/>
    <protectedRange sqref="Z127" name="区域103_1_2_1"/>
    <protectedRange sqref="Z124" name="区域102_1_2_1"/>
    <protectedRange sqref="Z122" name="区域101_1_2_1"/>
    <protectedRange sqref="Z99" name="区域95_1_2_1"/>
    <protectedRange sqref="Z94:Z97" name="区域94_1_2_1"/>
    <protectedRange sqref="Z91" name="区域93_1_2_1"/>
    <protectedRange sqref="Z89" name="区域92_1_2_1"/>
    <protectedRange sqref="Z85:Z86" name="区域91_1_2_1"/>
    <protectedRange sqref="Z83" name="区域90_1_2_1"/>
    <protectedRange sqref="Z59" name="区域83_1_2_1"/>
    <protectedRange sqref="Z57" name="区域82_1_2_1"/>
    <protectedRange sqref="Z54:Z55" name="区域81_1_2_1"/>
    <protectedRange sqref="Z52" name="区域80_1_2_1"/>
    <protectedRange sqref="Z49:Z50" name="区域79_1_2_1"/>
    <protectedRange sqref="Z47" name="区域78_1_2_1"/>
    <protectedRange sqref="Z45" name="区域77_1_2_1"/>
    <protectedRange sqref="Z26" name="区域68_1_2_1"/>
    <protectedRange sqref="Z24" name="区域67_1_2_1"/>
    <protectedRange sqref="Z22" name="区域66_1_2_1"/>
    <protectedRange sqref="Z19:Z20" name="区域65_1_2_1"/>
    <protectedRange sqref="Z15:Z17" name="区域64_1_2_1"/>
    <protectedRange sqref="Z13" name="区域63_1_2_1"/>
    <protectedRange sqref="Z10:Z11" name="区域62_1_2_1"/>
    <protectedRange sqref="Z28" name="区域69_1_2_1"/>
    <protectedRange sqref="Z30" name="区域70_1_2_1"/>
    <protectedRange sqref="Z32" name="区域71_1_2_1"/>
    <protectedRange sqref="Z34" name="区域72_1_2_1"/>
    <protectedRange sqref="Z36" name="区域73_1_2_1"/>
    <protectedRange sqref="Z38" name="区域74_1_2_1"/>
    <protectedRange sqref="Z40" name="区域75_1_2_1"/>
    <protectedRange sqref="Z42:Z43" name="区域76_1_2_1"/>
    <protectedRange sqref="Z62 Z64" name="区域84_1_2_1"/>
    <protectedRange sqref="Z66" name="区域85_1_2_1"/>
    <protectedRange sqref="Z68:Z70" name="区域86_1_2_1"/>
    <protectedRange sqref="Z73" name="区域87_1_2_1"/>
    <protectedRange sqref="Z75:Z79" name="区域88_1_2_1"/>
    <protectedRange sqref="Z81" name="区域89_1_2_1"/>
    <protectedRange sqref="Z101:Z103" name="区域96_1_2_1"/>
    <protectedRange sqref="Z106:Z107" name="区域97_1_2_1"/>
    <protectedRange sqref="Z109:Z112" name="区域98_1_2_1"/>
    <protectedRange sqref="Z114:Z116" name="区域99_1_2_1"/>
    <protectedRange sqref="Z118:Z120" name="区域100_1_2_1"/>
    <protectedRange sqref="Z143" name="区域109_1_2_1"/>
    <protectedRange sqref="Z146:Z147" name="区域110_1_2_1"/>
    <protectedRange sqref="Z150:Z151" name="区域111_1_2_1"/>
    <protectedRange sqref="Z153:Z154" name="区域112_1_2_1"/>
    <protectedRange sqref="Z156:Z158" name="区域113_1_2_1"/>
    <protectedRange sqref="Z160" name="区域114_1_2_1"/>
    <protectedRange sqref="Z62" name="区域181_1_2_1"/>
    <protectedRange sqref="N163" name="区域56_1_1_1"/>
    <protectedRange sqref="N160" name="区域55_1_2_1"/>
    <protectedRange sqref="N140" name="区域49_1_1_1"/>
    <protectedRange sqref="N138" name="区域48_1_2_1"/>
    <protectedRange sqref="N134:N136" name="区域47_1_1_1"/>
    <protectedRange sqref="N132" name="区域46_1_2_1"/>
    <protectedRange sqref="N129:N130" name="区域45_1_1_1"/>
    <protectedRange sqref="N127" name="区域44_1_2_1"/>
    <protectedRange sqref="N101:N103" name="区域36_1_1_1"/>
    <protectedRange sqref="N99" name="区域35_1_2_1"/>
    <protectedRange sqref="N94:N97" name="区域34_1_1_1"/>
    <protectedRange sqref="N68:N70" name="区域26_1_2_1"/>
    <protectedRange sqref="N66" name="区域25_1_1_1"/>
    <protectedRange sqref="N62 N64" name="区域24_1_2_1"/>
    <protectedRange sqref="N19:N20" name="区域5_1_1_1"/>
    <protectedRange sqref="N10:N11" name="区域2_1_2_1"/>
    <protectedRange sqref="N13" name="区域3_1_1_1"/>
    <protectedRange sqref="N15:N17" name="区域4_1_2_1"/>
    <protectedRange sqref="N22" name="区域6_1_1_1"/>
    <protectedRange sqref="N24" name="区域7_1_2_1"/>
    <protectedRange sqref="N26" name="区域8_1_1_1"/>
    <protectedRange sqref="N28" name="区域9_1_2_1"/>
    <protectedRange sqref="N30" name="区域10_1_1_1"/>
    <protectedRange sqref="N32" name="区域11_1_2_1"/>
    <protectedRange sqref="N34" name="区域12_1_1_1"/>
    <protectedRange sqref="N36" name="区域13_1_2_1"/>
    <protectedRange sqref="N38" name="区域14_1_1_1"/>
    <protectedRange sqref="N40" name="区域15_1_2_1"/>
    <protectedRange sqref="N42:N43" name="区域16_1_1_1"/>
    <protectedRange sqref="N45" name="区域17_1_2_1"/>
    <protectedRange sqref="N47" name="区域18_1_1_1"/>
    <protectedRange sqref="N49:N50" name="区域19_1_2_1"/>
    <protectedRange sqref="N52" name="区域20_1_1_1"/>
    <protectedRange sqref="N54:N55" name="区域21_1_2_1"/>
    <protectedRange sqref="N57" name="区域22_1_1_1"/>
    <protectedRange sqref="N59" name="区域23_1_2_1"/>
    <protectedRange sqref="N73" name="区域27_1_1_1"/>
    <protectedRange sqref="N75:N79" name="区域28_1_2_1"/>
    <protectedRange sqref="N81" name="区域29_1_1_1"/>
    <protectedRange sqref="N83" name="区域30_1_2_1"/>
    <protectedRange sqref="N85:N86" name="区域31_1_1_1"/>
    <protectedRange sqref="N89" name="区域32_1_2_1"/>
    <protectedRange sqref="N91" name="区域33_1_1_1"/>
    <protectedRange sqref="N106:N107" name="区域37_1_2_1"/>
    <protectedRange sqref="N109:N112" name="区域38_1_1_1"/>
    <protectedRange sqref="N114:N116" name="区域39_1_2_1"/>
    <protectedRange sqref="N118:N120" name="区域40_1_1_1"/>
    <protectedRange sqref="N122" name="区域41_1_2_1"/>
    <protectedRange sqref="N124" name="区域43_1_1_1"/>
    <protectedRange sqref="N143" name="区域50_1_2_1"/>
    <protectedRange sqref="N146:N147" name="区域51_1_1_1"/>
    <protectedRange sqref="N150:N151" name="区域52_1_2_1"/>
    <protectedRange sqref="N153:N154" name="区域53_1_1_1"/>
    <protectedRange sqref="N156:N158" name="区域54_1_2_1"/>
    <protectedRange sqref="N166" name="区域57_1_1_1"/>
    <protectedRange sqref="N169" name="区域58_1_2_1"/>
    <protectedRange sqref="N171" name="区域59_1_1_1"/>
    <protectedRange sqref="N174" name="区域60_1_2_1"/>
    <protectedRange sqref="N177" name="区域61_1_1_1"/>
    <protectedRange sqref="N62" name="区域180_1_2_1"/>
    <protectedRange sqref="O163" name="区域56_1_2_1"/>
    <protectedRange sqref="O160" name="区域55_1_1_1"/>
    <protectedRange sqref="O140" name="区域49_1_2_1"/>
    <protectedRange sqref="O138" name="区域48_1_3_1"/>
    <protectedRange sqref="O134:O136" name="区域47_1_2_1"/>
    <protectedRange sqref="O132" name="区域46_1_1_1"/>
    <protectedRange sqref="O129:O130" name="区域45_1_2_1"/>
    <protectedRange sqref="O127" name="区域44_1_3_1"/>
    <protectedRange sqref="O101:O103" name="区域36_1_2_1"/>
    <protectedRange sqref="O99" name="区域35_1_1_1"/>
    <protectedRange sqref="O94:O97" name="区域34_1_2_1"/>
    <protectedRange sqref="O68:O70" name="区域26_1_3_1"/>
    <protectedRange sqref="O66" name="区域25_1_2_1"/>
    <protectedRange sqref="O62 O64" name="区域24_1_1_1"/>
    <protectedRange sqref="O19:O20" name="区域5_1_2_1"/>
    <protectedRange sqref="O10:O11" name="区域2_1_3_1"/>
    <protectedRange sqref="O13" name="区域3_1_2_1"/>
    <protectedRange sqref="O15:O17" name="区域4_1_1_1"/>
    <protectedRange sqref="O22" name="区域6_1_2_1"/>
    <protectedRange sqref="O24" name="区域7_1_3_1"/>
    <protectedRange sqref="O26" name="区域8_1_2_1"/>
    <protectedRange sqref="O28" name="区域9_1_1_1"/>
    <protectedRange sqref="O30" name="区域10_1_2_1"/>
    <protectedRange sqref="O32" name="区域11_1_3_1"/>
    <protectedRange sqref="O34" name="区域12_1_2_1"/>
    <protectedRange sqref="O36" name="区域13_1_1_1"/>
    <protectedRange sqref="O38" name="区域14_1_2_1"/>
    <protectedRange sqref="O40" name="区域15_1_3_1"/>
    <protectedRange sqref="O42:O43" name="区域16_1_2_1"/>
    <protectedRange sqref="O45" name="区域17_1_1_1"/>
    <protectedRange sqref="O47" name="区域18_1_2_1"/>
    <protectedRange sqref="O49:O50" name="区域19_1_3_1"/>
    <protectedRange sqref="O52" name="区域20_1_2_1"/>
    <protectedRange sqref="O54:O55" name="区域21_1_1_1"/>
    <protectedRange sqref="O57" name="区域22_1_2_1"/>
    <protectedRange sqref="O59" name="区域23_1_3_1"/>
    <protectedRange sqref="O73" name="区域27_1_2_1"/>
    <protectedRange sqref="O75:O79" name="区域28_1_1_1"/>
    <protectedRange sqref="O81" name="区域29_1_2_1"/>
    <protectedRange sqref="O83" name="区域30_1_3_1"/>
    <protectedRange sqref="O85:O86" name="区域31_1_2_1"/>
    <protectedRange sqref="O89" name="区域32_1_1_1"/>
    <protectedRange sqref="O91" name="区域33_1_2_1"/>
    <protectedRange sqref="O106:O107" name="区域37_1_3_1"/>
    <protectedRange sqref="O109:O112" name="区域38_1_2_1"/>
    <protectedRange sqref="O114:O116" name="区域39_1_1_1"/>
    <protectedRange sqref="O118:O120" name="区域40_1_2_1"/>
    <protectedRange sqref="O122" name="区域41_1_3_1"/>
    <protectedRange sqref="O124" name="区域43_1_2_1"/>
    <protectedRange sqref="O143" name="区域50_1_1_1"/>
    <protectedRange sqref="O146:O147" name="区域51_1_2_1"/>
    <protectedRange sqref="O150:O151" name="区域52_1_3_1"/>
    <protectedRange sqref="O153:O154" name="区域53_1_2_1"/>
    <protectedRange sqref="O156:O158" name="区域54_1_1_1"/>
    <protectedRange sqref="O166" name="区域57_1_2_1"/>
    <protectedRange sqref="O169" name="区域58_1_3_1"/>
    <protectedRange sqref="O171" name="区域59_1_2_1"/>
    <protectedRange sqref="O174" name="区域60_1_1_1"/>
    <protectedRange sqref="O177" name="区域61_1_2_1"/>
    <protectedRange sqref="O62" name="区域180_1_3_1"/>
  </protectedRanges>
  <mergeCells count="222">
    <mergeCell ref="A1:AO1"/>
    <mergeCell ref="A2:D2"/>
    <mergeCell ref="A3:D3"/>
    <mergeCell ref="G3:P3"/>
    <mergeCell ref="Q3:AA3"/>
    <mergeCell ref="AB3:AN3"/>
    <mergeCell ref="H4:I4"/>
    <mergeCell ref="J4:K4"/>
    <mergeCell ref="L4:M4"/>
    <mergeCell ref="AC4:AD4"/>
    <mergeCell ref="AE4:AF4"/>
    <mergeCell ref="AG4:AH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D4:D6"/>
    <mergeCell ref="E5:E6"/>
    <mergeCell ref="F5:F6"/>
    <mergeCell ref="G4:G6"/>
    <mergeCell ref="H5:H6"/>
    <mergeCell ref="I5:I6"/>
    <mergeCell ref="J5:J6"/>
    <mergeCell ref="K5:K6"/>
    <mergeCell ref="L5:L6"/>
    <mergeCell ref="M5:M6"/>
    <mergeCell ref="N5:N6"/>
    <mergeCell ref="O5:O6"/>
    <mergeCell ref="P5:P6"/>
    <mergeCell ref="Q4:Q6"/>
    <mergeCell ref="R4:R6"/>
    <mergeCell ref="S4:S6"/>
    <mergeCell ref="T4:T6"/>
    <mergeCell ref="U4:U6"/>
    <mergeCell ref="V4:V6"/>
    <mergeCell ref="W4:W6"/>
    <mergeCell ref="X4:X6"/>
    <mergeCell ref="Y4:Y6"/>
    <mergeCell ref="Z4:Z6"/>
    <mergeCell ref="AA4:AA6"/>
    <mergeCell ref="AB4:AB6"/>
    <mergeCell ref="AC5:AC6"/>
    <mergeCell ref="AD5:AD6"/>
    <mergeCell ref="AE5:AE6"/>
    <mergeCell ref="AF5:AF6"/>
    <mergeCell ref="AG5:AG6"/>
    <mergeCell ref="AH5:AH6"/>
    <mergeCell ref="AI4:AI6"/>
    <mergeCell ref="AJ4:AJ6"/>
    <mergeCell ref="AK4:AK6"/>
    <mergeCell ref="AL4:AL6"/>
    <mergeCell ref="AM4:AM6"/>
    <mergeCell ref="AN4:AN6"/>
    <mergeCell ref="AO3:AO6"/>
    <mergeCell ref="A4:C6"/>
    <mergeCell ref="E3:F4"/>
  </mergeCells>
  <printOptions horizontalCentered="1"/>
  <pageMargins left="0.87" right="0.39" top="0.66" bottom="0.45" header="0.51" footer="0.25"/>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sheetPr>
    <pageSetUpPr fitToPage="1"/>
  </sheetPr>
  <dimension ref="A1:AO177"/>
  <sheetViews>
    <sheetView showZeros="0" workbookViewId="0" topLeftCell="A1">
      <selection activeCell="Z2" sqref="Z2"/>
    </sheetView>
  </sheetViews>
  <sheetFormatPr defaultColWidth="9.00390625" defaultRowHeight="14.25"/>
  <cols>
    <col min="1" max="16384" width="9.00390625" style="31" customWidth="1"/>
  </cols>
  <sheetData>
    <row r="1" spans="1:41" ht="26.25">
      <c r="A1" s="204" t="s">
        <v>517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row>
    <row r="2" spans="1:41" ht="14.25">
      <c r="A2" s="206" t="s">
        <v>195</v>
      </c>
      <c r="B2" s="206"/>
      <c r="C2" s="206"/>
      <c r="D2" s="206"/>
      <c r="E2" s="207"/>
      <c r="F2" s="207"/>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32" t="s">
        <v>196</v>
      </c>
    </row>
    <row r="3" spans="1:41" ht="14.25">
      <c r="A3" s="209" t="s">
        <v>197</v>
      </c>
      <c r="B3" s="209"/>
      <c r="C3" s="209" t="s">
        <v>198</v>
      </c>
      <c r="D3" s="209" t="s">
        <v>198</v>
      </c>
      <c r="E3" s="209" t="s">
        <v>199</v>
      </c>
      <c r="F3" s="209"/>
      <c r="G3" s="210" t="s">
        <v>200</v>
      </c>
      <c r="H3" s="210"/>
      <c r="I3" s="210"/>
      <c r="J3" s="210" t="s">
        <v>198</v>
      </c>
      <c r="K3" s="210"/>
      <c r="L3" s="210" t="s">
        <v>198</v>
      </c>
      <c r="M3" s="210"/>
      <c r="N3" s="210"/>
      <c r="O3" s="210"/>
      <c r="P3" s="210" t="s">
        <v>198</v>
      </c>
      <c r="Q3" s="210" t="s">
        <v>201</v>
      </c>
      <c r="R3" s="210"/>
      <c r="S3" s="210" t="s">
        <v>198</v>
      </c>
      <c r="T3" s="210" t="s">
        <v>198</v>
      </c>
      <c r="U3" s="210" t="s">
        <v>198</v>
      </c>
      <c r="V3" s="210" t="s">
        <v>198</v>
      </c>
      <c r="W3" s="210" t="s">
        <v>198</v>
      </c>
      <c r="X3" s="210" t="s">
        <v>198</v>
      </c>
      <c r="Y3" s="210"/>
      <c r="Z3" s="210"/>
      <c r="AA3" s="210" t="s">
        <v>198</v>
      </c>
      <c r="AB3" s="210" t="s">
        <v>202</v>
      </c>
      <c r="AC3" s="210"/>
      <c r="AD3" s="210"/>
      <c r="AE3" s="210" t="s">
        <v>198</v>
      </c>
      <c r="AF3" s="210"/>
      <c r="AG3" s="210" t="s">
        <v>198</v>
      </c>
      <c r="AH3" s="210"/>
      <c r="AI3" s="210" t="s">
        <v>198</v>
      </c>
      <c r="AJ3" s="210" t="s">
        <v>198</v>
      </c>
      <c r="AK3" s="210" t="s">
        <v>198</v>
      </c>
      <c r="AL3" s="210" t="s">
        <v>198</v>
      </c>
      <c r="AM3" s="210" t="s">
        <v>198</v>
      </c>
      <c r="AN3" s="210" t="s">
        <v>198</v>
      </c>
      <c r="AO3" s="209" t="s">
        <v>203</v>
      </c>
    </row>
    <row r="4" spans="1:41" ht="27">
      <c r="A4" s="209" t="s">
        <v>204</v>
      </c>
      <c r="B4" s="209"/>
      <c r="C4" s="209"/>
      <c r="D4" s="209" t="s">
        <v>205</v>
      </c>
      <c r="E4" s="209"/>
      <c r="F4" s="209"/>
      <c r="G4" s="209" t="s">
        <v>206</v>
      </c>
      <c r="H4" s="209" t="s">
        <v>207</v>
      </c>
      <c r="I4" s="209"/>
      <c r="J4" s="209" t="s">
        <v>208</v>
      </c>
      <c r="K4" s="209"/>
      <c r="L4" s="209" t="s">
        <v>209</v>
      </c>
      <c r="M4" s="209"/>
      <c r="N4" s="209" t="s">
        <v>210</v>
      </c>
      <c r="O4" s="209" t="s">
        <v>211</v>
      </c>
      <c r="P4" s="209" t="s">
        <v>212</v>
      </c>
      <c r="Q4" s="209" t="s">
        <v>206</v>
      </c>
      <c r="R4" s="209" t="s">
        <v>213</v>
      </c>
      <c r="S4" s="209" t="s">
        <v>214</v>
      </c>
      <c r="T4" s="209" t="s">
        <v>215</v>
      </c>
      <c r="U4" s="209" t="s">
        <v>216</v>
      </c>
      <c r="V4" s="209" t="s">
        <v>217</v>
      </c>
      <c r="W4" s="209" t="s">
        <v>218</v>
      </c>
      <c r="X4" s="209" t="s">
        <v>219</v>
      </c>
      <c r="Y4" s="209" t="s">
        <v>220</v>
      </c>
      <c r="Z4" s="209" t="s">
        <v>221</v>
      </c>
      <c r="AA4" s="209" t="s">
        <v>222</v>
      </c>
      <c r="AB4" s="209" t="s">
        <v>206</v>
      </c>
      <c r="AC4" s="209" t="s">
        <v>223</v>
      </c>
      <c r="AD4" s="209"/>
      <c r="AE4" s="209" t="s">
        <v>224</v>
      </c>
      <c r="AF4" s="209"/>
      <c r="AG4" s="209" t="s">
        <v>225</v>
      </c>
      <c r="AH4" s="209"/>
      <c r="AI4" s="209" t="s">
        <v>226</v>
      </c>
      <c r="AJ4" s="209" t="s">
        <v>227</v>
      </c>
      <c r="AK4" s="209" t="s">
        <v>228</v>
      </c>
      <c r="AL4" s="209" t="s">
        <v>229</v>
      </c>
      <c r="AM4" s="209" t="s">
        <v>230</v>
      </c>
      <c r="AN4" s="209" t="s">
        <v>231</v>
      </c>
      <c r="AO4" s="209"/>
    </row>
    <row r="5" spans="1:41" ht="14.25">
      <c r="A5" s="209"/>
      <c r="B5" s="209" t="s">
        <v>198</v>
      </c>
      <c r="C5" s="209" t="s">
        <v>198</v>
      </c>
      <c r="D5" s="209" t="s">
        <v>198</v>
      </c>
      <c r="E5" s="209" t="s">
        <v>232</v>
      </c>
      <c r="F5" s="209" t="s">
        <v>233</v>
      </c>
      <c r="G5" s="209"/>
      <c r="H5" s="209" t="s">
        <v>232</v>
      </c>
      <c r="I5" s="209" t="s">
        <v>233</v>
      </c>
      <c r="J5" s="209" t="s">
        <v>232</v>
      </c>
      <c r="K5" s="209" t="s">
        <v>233</v>
      </c>
      <c r="L5" s="209" t="s">
        <v>232</v>
      </c>
      <c r="M5" s="209" t="s">
        <v>233</v>
      </c>
      <c r="N5" s="209" t="s">
        <v>233</v>
      </c>
      <c r="O5" s="209" t="s">
        <v>233</v>
      </c>
      <c r="P5" s="209" t="s">
        <v>233</v>
      </c>
      <c r="Q5" s="209"/>
      <c r="R5" s="209" t="s">
        <v>198</v>
      </c>
      <c r="S5" s="209" t="s">
        <v>198</v>
      </c>
      <c r="T5" s="209" t="s">
        <v>198</v>
      </c>
      <c r="U5" s="209" t="s">
        <v>198</v>
      </c>
      <c r="V5" s="209" t="s">
        <v>198</v>
      </c>
      <c r="W5" s="209" t="s">
        <v>198</v>
      </c>
      <c r="X5" s="209" t="s">
        <v>198</v>
      </c>
      <c r="Y5" s="209"/>
      <c r="Z5" s="209"/>
      <c r="AA5" s="209" t="s">
        <v>198</v>
      </c>
      <c r="AB5" s="209" t="s">
        <v>198</v>
      </c>
      <c r="AC5" s="209" t="s">
        <v>232</v>
      </c>
      <c r="AD5" s="209" t="s">
        <v>233</v>
      </c>
      <c r="AE5" s="209" t="s">
        <v>232</v>
      </c>
      <c r="AF5" s="209" t="s">
        <v>233</v>
      </c>
      <c r="AG5" s="209" t="s">
        <v>232</v>
      </c>
      <c r="AH5" s="209" t="s">
        <v>233</v>
      </c>
      <c r="AI5" s="209"/>
      <c r="AJ5" s="209" t="s">
        <v>198</v>
      </c>
      <c r="AK5" s="209" t="s">
        <v>198</v>
      </c>
      <c r="AL5" s="209" t="s">
        <v>198</v>
      </c>
      <c r="AM5" s="209" t="s">
        <v>198</v>
      </c>
      <c r="AN5" s="209" t="s">
        <v>198</v>
      </c>
      <c r="AO5" s="209" t="s">
        <v>198</v>
      </c>
    </row>
    <row r="6" spans="1:41" ht="14.25">
      <c r="A6" s="209"/>
      <c r="B6" s="209" t="s">
        <v>198</v>
      </c>
      <c r="C6" s="209" t="s">
        <v>198</v>
      </c>
      <c r="D6" s="209" t="s">
        <v>198</v>
      </c>
      <c r="E6" s="209"/>
      <c r="F6" s="209"/>
      <c r="G6" s="209" t="s">
        <v>198</v>
      </c>
      <c r="H6" s="209"/>
      <c r="I6" s="209"/>
      <c r="J6" s="209"/>
      <c r="K6" s="209"/>
      <c r="L6" s="209"/>
      <c r="M6" s="209"/>
      <c r="N6" s="209"/>
      <c r="O6" s="209"/>
      <c r="P6" s="209"/>
      <c r="Q6" s="209" t="s">
        <v>198</v>
      </c>
      <c r="R6" s="209" t="s">
        <v>198</v>
      </c>
      <c r="S6" s="209" t="s">
        <v>198</v>
      </c>
      <c r="T6" s="209" t="s">
        <v>198</v>
      </c>
      <c r="U6" s="209" t="s">
        <v>198</v>
      </c>
      <c r="V6" s="209" t="s">
        <v>198</v>
      </c>
      <c r="W6" s="209" t="s">
        <v>198</v>
      </c>
      <c r="X6" s="209" t="s">
        <v>198</v>
      </c>
      <c r="Y6" s="209"/>
      <c r="Z6" s="209"/>
      <c r="AA6" s="209" t="s">
        <v>198</v>
      </c>
      <c r="AB6" s="209" t="s">
        <v>198</v>
      </c>
      <c r="AC6" s="209"/>
      <c r="AD6" s="209"/>
      <c r="AE6" s="209"/>
      <c r="AF6" s="209"/>
      <c r="AG6" s="209"/>
      <c r="AH6" s="209"/>
      <c r="AI6" s="209" t="s">
        <v>198</v>
      </c>
      <c r="AJ6" s="209" t="s">
        <v>198</v>
      </c>
      <c r="AK6" s="209" t="s">
        <v>198</v>
      </c>
      <c r="AL6" s="209" t="s">
        <v>198</v>
      </c>
      <c r="AM6" s="209" t="s">
        <v>198</v>
      </c>
      <c r="AN6" s="209" t="s">
        <v>198</v>
      </c>
      <c r="AO6" s="209" t="s">
        <v>198</v>
      </c>
    </row>
    <row r="7" spans="1:41" ht="14.25">
      <c r="A7" s="211" t="s">
        <v>234</v>
      </c>
      <c r="B7" s="211" t="s">
        <v>235</v>
      </c>
      <c r="C7" s="211" t="s">
        <v>236</v>
      </c>
      <c r="D7" s="211" t="s">
        <v>199</v>
      </c>
      <c r="E7" s="212">
        <v>590111214.4</v>
      </c>
      <c r="F7" s="212">
        <v>598847388.04</v>
      </c>
      <c r="G7" s="212">
        <v>1023655722.92</v>
      </c>
      <c r="H7" s="212">
        <v>505736261</v>
      </c>
      <c r="I7" s="212">
        <v>47295267</v>
      </c>
      <c r="J7" s="212">
        <v>82149976</v>
      </c>
      <c r="K7" s="212">
        <v>33561065.92</v>
      </c>
      <c r="L7" s="212">
        <v>437964</v>
      </c>
      <c r="M7" s="212">
        <v>312440848</v>
      </c>
      <c r="N7" s="212">
        <v>8371500</v>
      </c>
      <c r="O7" s="212">
        <v>31679579</v>
      </c>
      <c r="P7" s="212">
        <v>1983262</v>
      </c>
      <c r="Q7" s="212">
        <v>88327965</v>
      </c>
      <c r="R7" s="212">
        <v>34439525</v>
      </c>
      <c r="S7" s="212">
        <v>5397000</v>
      </c>
      <c r="T7" s="212">
        <v>1942700</v>
      </c>
      <c r="U7" s="212">
        <v>7604000</v>
      </c>
      <c r="V7" s="212">
        <v>3168200</v>
      </c>
      <c r="W7" s="212">
        <v>10841680</v>
      </c>
      <c r="X7" s="212">
        <v>1330000</v>
      </c>
      <c r="Y7" s="212">
        <v>19786860</v>
      </c>
      <c r="Z7" s="212">
        <v>453000</v>
      </c>
      <c r="AA7" s="212">
        <v>3470000</v>
      </c>
      <c r="AB7" s="212">
        <v>76686292.52</v>
      </c>
      <c r="AC7" s="212">
        <v>1787013.4</v>
      </c>
      <c r="AD7" s="212">
        <v>162345</v>
      </c>
      <c r="AE7" s="212">
        <v>0</v>
      </c>
      <c r="AF7" s="212">
        <v>693151.12</v>
      </c>
      <c r="AG7" s="212">
        <v>0</v>
      </c>
      <c r="AH7" s="212">
        <v>0</v>
      </c>
      <c r="AI7" s="212">
        <v>561436</v>
      </c>
      <c r="AJ7" s="212">
        <v>72490300</v>
      </c>
      <c r="AK7" s="212">
        <v>100800</v>
      </c>
      <c r="AL7" s="212">
        <v>110240</v>
      </c>
      <c r="AM7" s="212">
        <v>140027</v>
      </c>
      <c r="AN7" s="212">
        <v>641220</v>
      </c>
      <c r="AO7" s="212">
        <v>183382</v>
      </c>
    </row>
    <row r="8" spans="1:41" ht="14.25">
      <c r="A8" s="213" t="s">
        <v>237</v>
      </c>
      <c r="B8" s="213"/>
      <c r="C8" s="213" t="s">
        <v>198</v>
      </c>
      <c r="D8" s="214" t="s">
        <v>238</v>
      </c>
      <c r="E8" s="215">
        <v>123847114.4</v>
      </c>
      <c r="F8" s="215">
        <v>63171044.519999996</v>
      </c>
      <c r="G8" s="215">
        <v>148307861.92000002</v>
      </c>
      <c r="H8" s="215">
        <v>78287039</v>
      </c>
      <c r="I8" s="215">
        <v>1648524</v>
      </c>
      <c r="J8" s="215">
        <v>45148671</v>
      </c>
      <c r="K8" s="215">
        <v>5919069.92</v>
      </c>
      <c r="L8" s="215">
        <v>186060</v>
      </c>
      <c r="M8" s="215">
        <v>13814084</v>
      </c>
      <c r="N8" s="215">
        <v>0</v>
      </c>
      <c r="O8" s="215">
        <v>3196126</v>
      </c>
      <c r="P8" s="215">
        <v>108288</v>
      </c>
      <c r="Q8" s="215">
        <v>37478960</v>
      </c>
      <c r="R8" s="215">
        <v>11980620</v>
      </c>
      <c r="S8" s="215">
        <v>2411900</v>
      </c>
      <c r="T8" s="215">
        <v>769100</v>
      </c>
      <c r="U8" s="215">
        <v>3264600</v>
      </c>
      <c r="V8" s="215">
        <v>1442000</v>
      </c>
      <c r="W8" s="215">
        <v>4120780</v>
      </c>
      <c r="X8" s="215">
        <v>814000</v>
      </c>
      <c r="Y8" s="215">
        <v>11108960</v>
      </c>
      <c r="Z8" s="215">
        <v>262000</v>
      </c>
      <c r="AA8" s="215">
        <v>1410000</v>
      </c>
      <c r="AB8" s="215">
        <v>1119575</v>
      </c>
      <c r="AC8" s="215">
        <v>225344.4</v>
      </c>
      <c r="AD8" s="215">
        <v>0</v>
      </c>
      <c r="AE8" s="215">
        <v>0</v>
      </c>
      <c r="AF8" s="215">
        <v>412032.6</v>
      </c>
      <c r="AG8" s="215">
        <v>0</v>
      </c>
      <c r="AH8" s="215">
        <v>0</v>
      </c>
      <c r="AI8" s="215">
        <v>22630</v>
      </c>
      <c r="AJ8" s="215">
        <v>173268</v>
      </c>
      <c r="AK8" s="215">
        <v>14400</v>
      </c>
      <c r="AL8" s="215">
        <v>100000</v>
      </c>
      <c r="AM8" s="215">
        <v>0</v>
      </c>
      <c r="AN8" s="215">
        <v>171900</v>
      </c>
      <c r="AO8" s="215">
        <v>0</v>
      </c>
    </row>
    <row r="9" spans="1:41" ht="14.25">
      <c r="A9" s="216">
        <v>1949797</v>
      </c>
      <c r="B9" s="217"/>
      <c r="C9" s="217"/>
      <c r="D9" s="218" t="s">
        <v>239</v>
      </c>
      <c r="E9" s="219">
        <v>4761504</v>
      </c>
      <c r="F9" s="219">
        <v>1790486</v>
      </c>
      <c r="G9" s="220">
        <v>5023430</v>
      </c>
      <c r="H9" s="219">
        <v>2750916</v>
      </c>
      <c r="I9" s="219">
        <v>0</v>
      </c>
      <c r="J9" s="219">
        <v>2010588</v>
      </c>
      <c r="K9" s="219">
        <v>132680</v>
      </c>
      <c r="L9" s="219">
        <v>0</v>
      </c>
      <c r="M9" s="219">
        <v>0</v>
      </c>
      <c r="N9" s="219">
        <v>0</v>
      </c>
      <c r="O9" s="219">
        <v>126510</v>
      </c>
      <c r="P9" s="219">
        <v>2736</v>
      </c>
      <c r="Q9" s="220">
        <v>1526880</v>
      </c>
      <c r="R9" s="219">
        <v>391220</v>
      </c>
      <c r="S9" s="219">
        <v>123400</v>
      </c>
      <c r="T9" s="219">
        <v>7400</v>
      </c>
      <c r="U9" s="219">
        <v>67700</v>
      </c>
      <c r="V9" s="219">
        <v>126600</v>
      </c>
      <c r="W9" s="219">
        <v>148680</v>
      </c>
      <c r="X9" s="219">
        <v>50000</v>
      </c>
      <c r="Y9" s="219">
        <v>521880</v>
      </c>
      <c r="Z9" s="219">
        <v>30000</v>
      </c>
      <c r="AA9" s="219">
        <v>60000</v>
      </c>
      <c r="AB9" s="220">
        <v>1680</v>
      </c>
      <c r="AC9" s="219">
        <v>0</v>
      </c>
      <c r="AD9" s="219">
        <v>0</v>
      </c>
      <c r="AE9" s="219">
        <v>0</v>
      </c>
      <c r="AF9" s="219">
        <v>0</v>
      </c>
      <c r="AG9" s="219">
        <v>0</v>
      </c>
      <c r="AH9" s="219">
        <v>0</v>
      </c>
      <c r="AI9" s="219">
        <v>0</v>
      </c>
      <c r="AJ9" s="219">
        <v>0</v>
      </c>
      <c r="AK9" s="219">
        <v>0</v>
      </c>
      <c r="AL9" s="219">
        <v>0</v>
      </c>
      <c r="AM9" s="219">
        <v>0</v>
      </c>
      <c r="AN9" s="219">
        <v>1680</v>
      </c>
      <c r="AO9" s="219">
        <v>0</v>
      </c>
    </row>
    <row r="10" spans="1:41" ht="14.25">
      <c r="A10" s="221" t="s">
        <v>240</v>
      </c>
      <c r="B10" s="221"/>
      <c r="C10" s="221" t="s">
        <v>198</v>
      </c>
      <c r="D10" s="222" t="s">
        <v>241</v>
      </c>
      <c r="E10" s="223">
        <v>4761504</v>
      </c>
      <c r="F10" s="223">
        <v>1790486</v>
      </c>
      <c r="G10" s="220">
        <v>5023430</v>
      </c>
      <c r="H10" s="220">
        <v>2750916</v>
      </c>
      <c r="I10" s="220"/>
      <c r="J10" s="220">
        <v>2010588</v>
      </c>
      <c r="K10" s="220">
        <v>132680</v>
      </c>
      <c r="L10" s="220"/>
      <c r="M10" s="220"/>
      <c r="N10" s="220"/>
      <c r="O10" s="220">
        <v>126510</v>
      </c>
      <c r="P10" s="220">
        <v>2736</v>
      </c>
      <c r="Q10" s="220">
        <v>1526880</v>
      </c>
      <c r="R10" s="220">
        <v>391220</v>
      </c>
      <c r="S10" s="220">
        <v>123400</v>
      </c>
      <c r="T10" s="220">
        <v>7400</v>
      </c>
      <c r="U10" s="220">
        <v>67700</v>
      </c>
      <c r="V10" s="220">
        <v>126600</v>
      </c>
      <c r="W10" s="220">
        <v>148680</v>
      </c>
      <c r="X10" s="220">
        <v>50000</v>
      </c>
      <c r="Y10" s="220">
        <v>521880</v>
      </c>
      <c r="Z10" s="220">
        <v>30000</v>
      </c>
      <c r="AA10" s="220">
        <v>60000</v>
      </c>
      <c r="AB10" s="220">
        <v>1680</v>
      </c>
      <c r="AC10" s="220"/>
      <c r="AD10" s="220"/>
      <c r="AE10" s="220"/>
      <c r="AF10" s="220"/>
      <c r="AG10" s="220"/>
      <c r="AH10" s="220"/>
      <c r="AI10" s="220"/>
      <c r="AJ10" s="220"/>
      <c r="AK10" s="220"/>
      <c r="AL10" s="220"/>
      <c r="AM10" s="220"/>
      <c r="AN10" s="220">
        <v>1680</v>
      </c>
      <c r="AO10" s="220"/>
    </row>
    <row r="11" spans="1:41" ht="14.25">
      <c r="A11" s="221" t="s">
        <v>242</v>
      </c>
      <c r="B11" s="221"/>
      <c r="C11" s="221" t="s">
        <v>198</v>
      </c>
      <c r="D11" s="222" t="s">
        <v>243</v>
      </c>
      <c r="E11" s="223">
        <v>0</v>
      </c>
      <c r="F11" s="223">
        <v>0</v>
      </c>
      <c r="G11" s="220">
        <v>0</v>
      </c>
      <c r="H11" s="220"/>
      <c r="I11" s="220"/>
      <c r="J11" s="220">
        <v>0</v>
      </c>
      <c r="K11" s="220"/>
      <c r="L11" s="220"/>
      <c r="M11" s="220"/>
      <c r="N11" s="220"/>
      <c r="O11" s="220"/>
      <c r="P11" s="220"/>
      <c r="Q11" s="220">
        <v>0</v>
      </c>
      <c r="R11" s="220"/>
      <c r="S11" s="220"/>
      <c r="T11" s="220"/>
      <c r="U11" s="220"/>
      <c r="V11" s="220"/>
      <c r="W11" s="220"/>
      <c r="X11" s="220">
        <v>0</v>
      </c>
      <c r="Y11" s="220"/>
      <c r="Z11" s="220"/>
      <c r="AA11" s="220"/>
      <c r="AB11" s="220">
        <v>0</v>
      </c>
      <c r="AC11" s="220"/>
      <c r="AD11" s="220"/>
      <c r="AE11" s="220"/>
      <c r="AF11" s="220"/>
      <c r="AG11" s="220"/>
      <c r="AH11" s="220"/>
      <c r="AI11" s="220"/>
      <c r="AJ11" s="220"/>
      <c r="AK11" s="220"/>
      <c r="AL11" s="220"/>
      <c r="AM11" s="220"/>
      <c r="AN11" s="220"/>
      <c r="AO11" s="220"/>
    </row>
    <row r="12" spans="1:41" ht="14.25">
      <c r="A12" s="217" t="s">
        <v>244</v>
      </c>
      <c r="B12" s="217"/>
      <c r="C12" s="217" t="s">
        <v>198</v>
      </c>
      <c r="D12" s="217" t="s">
        <v>245</v>
      </c>
      <c r="E12" s="219">
        <v>2554368</v>
      </c>
      <c r="F12" s="219">
        <v>2775905</v>
      </c>
      <c r="G12" s="220">
        <v>4313393</v>
      </c>
      <c r="H12" s="219">
        <v>1551876</v>
      </c>
      <c r="I12" s="219">
        <v>0</v>
      </c>
      <c r="J12" s="219">
        <v>1002492</v>
      </c>
      <c r="K12" s="219">
        <v>74840</v>
      </c>
      <c r="L12" s="219">
        <v>0</v>
      </c>
      <c r="M12" s="219">
        <v>1682637</v>
      </c>
      <c r="N12" s="219">
        <v>0</v>
      </c>
      <c r="O12" s="219">
        <v>0</v>
      </c>
      <c r="P12" s="219">
        <v>1548</v>
      </c>
      <c r="Q12" s="220">
        <v>1016280</v>
      </c>
      <c r="R12" s="219">
        <v>230000</v>
      </c>
      <c r="S12" s="219">
        <v>120000</v>
      </c>
      <c r="T12" s="219">
        <v>15000</v>
      </c>
      <c r="U12" s="219">
        <v>80000</v>
      </c>
      <c r="V12" s="219">
        <v>80000</v>
      </c>
      <c r="W12" s="219">
        <v>150000</v>
      </c>
      <c r="X12" s="219">
        <v>0</v>
      </c>
      <c r="Y12" s="219">
        <v>281280</v>
      </c>
      <c r="Z12" s="219">
        <v>0</v>
      </c>
      <c r="AA12" s="219">
        <v>60000</v>
      </c>
      <c r="AB12" s="220">
        <v>600</v>
      </c>
      <c r="AC12" s="219">
        <v>0</v>
      </c>
      <c r="AD12" s="219">
        <v>0</v>
      </c>
      <c r="AE12" s="219">
        <v>0</v>
      </c>
      <c r="AF12" s="219">
        <v>0</v>
      </c>
      <c r="AG12" s="219">
        <v>0</v>
      </c>
      <c r="AH12" s="219">
        <v>0</v>
      </c>
      <c r="AI12" s="219">
        <v>0</v>
      </c>
      <c r="AJ12" s="219">
        <v>0</v>
      </c>
      <c r="AK12" s="219">
        <v>0</v>
      </c>
      <c r="AL12" s="219">
        <v>0</v>
      </c>
      <c r="AM12" s="219">
        <v>0</v>
      </c>
      <c r="AN12" s="219">
        <v>600</v>
      </c>
      <c r="AO12" s="219">
        <v>0</v>
      </c>
    </row>
    <row r="13" spans="1:41" ht="14.25">
      <c r="A13" s="221" t="s">
        <v>246</v>
      </c>
      <c r="B13" s="221"/>
      <c r="C13" s="221" t="s">
        <v>198</v>
      </c>
      <c r="D13" s="221" t="s">
        <v>241</v>
      </c>
      <c r="E13" s="223">
        <v>2554368</v>
      </c>
      <c r="F13" s="223">
        <v>2775905</v>
      </c>
      <c r="G13" s="220">
        <v>4313393</v>
      </c>
      <c r="H13" s="220">
        <v>1551876</v>
      </c>
      <c r="I13" s="220"/>
      <c r="J13" s="220">
        <v>1002492</v>
      </c>
      <c r="K13" s="220">
        <v>74840</v>
      </c>
      <c r="L13" s="220"/>
      <c r="M13" s="220">
        <v>1682637</v>
      </c>
      <c r="N13" s="220"/>
      <c r="O13" s="220"/>
      <c r="P13" s="220">
        <v>1548</v>
      </c>
      <c r="Q13" s="220">
        <v>1016280</v>
      </c>
      <c r="R13" s="220">
        <v>230000</v>
      </c>
      <c r="S13" s="220">
        <v>120000</v>
      </c>
      <c r="T13" s="220">
        <v>15000</v>
      </c>
      <c r="U13" s="220">
        <v>80000</v>
      </c>
      <c r="V13" s="220">
        <v>80000</v>
      </c>
      <c r="W13" s="220">
        <v>150000</v>
      </c>
      <c r="X13" s="220"/>
      <c r="Y13" s="220">
        <v>281280</v>
      </c>
      <c r="Z13" s="220"/>
      <c r="AA13" s="220">
        <v>60000</v>
      </c>
      <c r="AB13" s="220">
        <v>600</v>
      </c>
      <c r="AC13" s="220"/>
      <c r="AD13" s="220"/>
      <c r="AE13" s="220"/>
      <c r="AF13" s="220"/>
      <c r="AG13" s="220"/>
      <c r="AH13" s="220"/>
      <c r="AI13" s="220"/>
      <c r="AJ13" s="220"/>
      <c r="AK13" s="220"/>
      <c r="AL13" s="220"/>
      <c r="AM13" s="220"/>
      <c r="AN13" s="220">
        <v>600</v>
      </c>
      <c r="AO13" s="220"/>
    </row>
    <row r="14" spans="1:41" ht="14.25">
      <c r="A14" s="217" t="s">
        <v>247</v>
      </c>
      <c r="B14" s="217"/>
      <c r="C14" s="217" t="s">
        <v>198</v>
      </c>
      <c r="D14" s="217" t="s">
        <v>248</v>
      </c>
      <c r="E14" s="219">
        <v>64010544</v>
      </c>
      <c r="F14" s="219">
        <v>33879913</v>
      </c>
      <c r="G14" s="220">
        <v>77507167</v>
      </c>
      <c r="H14" s="219">
        <v>42867424</v>
      </c>
      <c r="I14" s="219">
        <v>0</v>
      </c>
      <c r="J14" s="219">
        <v>21143120</v>
      </c>
      <c r="K14" s="219">
        <v>2728404</v>
      </c>
      <c r="L14" s="219">
        <v>0</v>
      </c>
      <c r="M14" s="219">
        <v>8925155</v>
      </c>
      <c r="N14" s="219">
        <v>0</v>
      </c>
      <c r="O14" s="219">
        <v>1776572</v>
      </c>
      <c r="P14" s="219">
        <v>66492</v>
      </c>
      <c r="Q14" s="220">
        <v>20138600</v>
      </c>
      <c r="R14" s="219">
        <v>6694800</v>
      </c>
      <c r="S14" s="219">
        <v>1476600</v>
      </c>
      <c r="T14" s="219">
        <v>555200</v>
      </c>
      <c r="U14" s="219">
        <v>2104200</v>
      </c>
      <c r="V14" s="219">
        <v>791600</v>
      </c>
      <c r="W14" s="219">
        <v>2270600</v>
      </c>
      <c r="X14" s="219">
        <v>533000</v>
      </c>
      <c r="Y14" s="219">
        <v>4808600</v>
      </c>
      <c r="Z14" s="219">
        <v>154000</v>
      </c>
      <c r="AA14" s="219">
        <v>750000</v>
      </c>
      <c r="AB14" s="220">
        <v>244690</v>
      </c>
      <c r="AC14" s="219">
        <v>0</v>
      </c>
      <c r="AD14" s="219">
        <v>0</v>
      </c>
      <c r="AE14" s="219">
        <v>0</v>
      </c>
      <c r="AF14" s="219">
        <v>0</v>
      </c>
      <c r="AG14" s="219">
        <v>0</v>
      </c>
      <c r="AH14" s="219">
        <v>0</v>
      </c>
      <c r="AI14" s="219">
        <v>22630</v>
      </c>
      <c r="AJ14" s="219">
        <v>69000</v>
      </c>
      <c r="AK14" s="219">
        <v>14400</v>
      </c>
      <c r="AL14" s="219">
        <v>0</v>
      </c>
      <c r="AM14" s="219">
        <v>0</v>
      </c>
      <c r="AN14" s="219">
        <v>138660</v>
      </c>
      <c r="AO14" s="219">
        <v>0</v>
      </c>
    </row>
    <row r="15" spans="1:41" ht="14.25">
      <c r="A15" s="221" t="s">
        <v>249</v>
      </c>
      <c r="B15" s="221"/>
      <c r="C15" s="221" t="s">
        <v>198</v>
      </c>
      <c r="D15" s="221" t="s">
        <v>241</v>
      </c>
      <c r="E15" s="223">
        <v>59814144</v>
      </c>
      <c r="F15" s="223">
        <v>31396145</v>
      </c>
      <c r="G15" s="220">
        <v>71347979</v>
      </c>
      <c r="H15" s="220">
        <v>39246040</v>
      </c>
      <c r="I15" s="220"/>
      <c r="J15" s="220">
        <v>20568104</v>
      </c>
      <c r="K15" s="220">
        <v>2508544</v>
      </c>
      <c r="L15" s="220"/>
      <c r="M15" s="220">
        <v>7186799</v>
      </c>
      <c r="N15" s="220"/>
      <c r="O15" s="220">
        <v>1776572</v>
      </c>
      <c r="P15" s="220">
        <v>61920</v>
      </c>
      <c r="Q15" s="220">
        <v>19638800</v>
      </c>
      <c r="R15" s="220">
        <v>6609800</v>
      </c>
      <c r="S15" s="220">
        <v>1404600</v>
      </c>
      <c r="T15" s="220">
        <v>500200</v>
      </c>
      <c r="U15" s="220">
        <v>2014200</v>
      </c>
      <c r="V15" s="220">
        <v>781600</v>
      </c>
      <c r="W15" s="220">
        <v>2270600</v>
      </c>
      <c r="X15" s="220">
        <v>513000</v>
      </c>
      <c r="Y15" s="220">
        <v>4680800</v>
      </c>
      <c r="Z15" s="220">
        <v>154000</v>
      </c>
      <c r="AA15" s="220">
        <v>710000</v>
      </c>
      <c r="AB15" s="220">
        <v>223510</v>
      </c>
      <c r="AC15" s="220"/>
      <c r="AD15" s="220"/>
      <c r="AE15" s="220"/>
      <c r="AF15" s="220"/>
      <c r="AG15" s="220"/>
      <c r="AH15" s="220"/>
      <c r="AI15" s="220">
        <v>22630</v>
      </c>
      <c r="AJ15" s="220">
        <v>57600</v>
      </c>
      <c r="AK15" s="220">
        <v>14400</v>
      </c>
      <c r="AL15" s="220"/>
      <c r="AM15" s="220"/>
      <c r="AN15" s="220">
        <v>128880</v>
      </c>
      <c r="AO15" s="220"/>
    </row>
    <row r="16" spans="1:41" ht="14.25">
      <c r="A16" s="221" t="s">
        <v>250</v>
      </c>
      <c r="B16" s="221"/>
      <c r="C16" s="221" t="s">
        <v>198</v>
      </c>
      <c r="D16" s="221" t="s">
        <v>251</v>
      </c>
      <c r="E16" s="223">
        <v>1279008</v>
      </c>
      <c r="F16" s="223">
        <v>610960</v>
      </c>
      <c r="G16" s="220">
        <v>1574708</v>
      </c>
      <c r="H16" s="220">
        <v>839832</v>
      </c>
      <c r="I16" s="220"/>
      <c r="J16" s="220">
        <v>439176</v>
      </c>
      <c r="K16" s="220">
        <v>43400</v>
      </c>
      <c r="L16" s="220"/>
      <c r="M16" s="220">
        <v>251400</v>
      </c>
      <c r="N16" s="220"/>
      <c r="O16" s="220"/>
      <c r="P16" s="220">
        <v>900</v>
      </c>
      <c r="Q16" s="220">
        <v>314600</v>
      </c>
      <c r="R16" s="220">
        <v>50000</v>
      </c>
      <c r="S16" s="220">
        <v>50000</v>
      </c>
      <c r="T16" s="220">
        <v>50000</v>
      </c>
      <c r="U16" s="220">
        <v>50000</v>
      </c>
      <c r="V16" s="220"/>
      <c r="W16" s="220"/>
      <c r="X16" s="220"/>
      <c r="Y16" s="220">
        <v>114600</v>
      </c>
      <c r="Z16" s="220"/>
      <c r="AA16" s="220"/>
      <c r="AB16" s="220">
        <v>660</v>
      </c>
      <c r="AC16" s="220"/>
      <c r="AD16" s="220"/>
      <c r="AE16" s="220"/>
      <c r="AF16" s="220"/>
      <c r="AG16" s="220"/>
      <c r="AH16" s="220"/>
      <c r="AI16" s="220"/>
      <c r="AJ16" s="220"/>
      <c r="AK16" s="220"/>
      <c r="AL16" s="220"/>
      <c r="AM16" s="220"/>
      <c r="AN16" s="220">
        <v>660</v>
      </c>
      <c r="AO16" s="220"/>
    </row>
    <row r="17" spans="1:41" ht="14.25">
      <c r="A17" s="221" t="s">
        <v>252</v>
      </c>
      <c r="B17" s="221"/>
      <c r="C17" s="221" t="s">
        <v>198</v>
      </c>
      <c r="D17" s="221" t="s">
        <v>253</v>
      </c>
      <c r="E17" s="223">
        <v>2917392</v>
      </c>
      <c r="F17" s="223">
        <v>1872808</v>
      </c>
      <c r="G17" s="220">
        <v>4584480</v>
      </c>
      <c r="H17" s="220">
        <v>2781552</v>
      </c>
      <c r="I17" s="220"/>
      <c r="J17" s="220">
        <v>135840</v>
      </c>
      <c r="K17" s="220">
        <v>176460</v>
      </c>
      <c r="L17" s="220"/>
      <c r="M17" s="220">
        <v>1486956</v>
      </c>
      <c r="N17" s="220"/>
      <c r="O17" s="220"/>
      <c r="P17" s="220">
        <v>3672</v>
      </c>
      <c r="Q17" s="220">
        <v>185200</v>
      </c>
      <c r="R17" s="220">
        <v>35000</v>
      </c>
      <c r="S17" s="220">
        <v>22000</v>
      </c>
      <c r="T17" s="220">
        <v>5000</v>
      </c>
      <c r="U17" s="220">
        <v>40000</v>
      </c>
      <c r="V17" s="220">
        <v>10000</v>
      </c>
      <c r="W17" s="220"/>
      <c r="X17" s="220">
        <v>20000</v>
      </c>
      <c r="Y17" s="220">
        <v>13200</v>
      </c>
      <c r="Z17" s="220"/>
      <c r="AA17" s="220">
        <v>40000</v>
      </c>
      <c r="AB17" s="220">
        <v>20520</v>
      </c>
      <c r="AC17" s="220"/>
      <c r="AD17" s="220"/>
      <c r="AE17" s="220"/>
      <c r="AF17" s="220"/>
      <c r="AG17" s="220"/>
      <c r="AH17" s="220"/>
      <c r="AI17" s="220"/>
      <c r="AJ17" s="220">
        <v>11400</v>
      </c>
      <c r="AK17" s="220"/>
      <c r="AL17" s="220"/>
      <c r="AM17" s="220"/>
      <c r="AN17" s="220">
        <v>9120</v>
      </c>
      <c r="AO17" s="220"/>
    </row>
    <row r="18" spans="1:41" ht="14.25">
      <c r="A18" s="217" t="s">
        <v>254</v>
      </c>
      <c r="B18" s="217"/>
      <c r="C18" s="217" t="s">
        <v>198</v>
      </c>
      <c r="D18" s="217" t="s">
        <v>255</v>
      </c>
      <c r="E18" s="219">
        <v>4204572</v>
      </c>
      <c r="F18" s="219">
        <v>1594974</v>
      </c>
      <c r="G18" s="220">
        <v>4775146</v>
      </c>
      <c r="H18" s="219">
        <v>2415744</v>
      </c>
      <c r="I18" s="219">
        <v>0</v>
      </c>
      <c r="J18" s="219">
        <v>1602768</v>
      </c>
      <c r="K18" s="219">
        <v>133210</v>
      </c>
      <c r="L18" s="219">
        <v>186060</v>
      </c>
      <c r="M18" s="219">
        <v>316872</v>
      </c>
      <c r="N18" s="219">
        <v>0</v>
      </c>
      <c r="O18" s="219">
        <v>117720</v>
      </c>
      <c r="P18" s="219">
        <v>2772</v>
      </c>
      <c r="Q18" s="220">
        <v>1023200</v>
      </c>
      <c r="R18" s="219">
        <v>272000</v>
      </c>
      <c r="S18" s="219">
        <v>65000</v>
      </c>
      <c r="T18" s="219">
        <v>0</v>
      </c>
      <c r="U18" s="219">
        <v>48000</v>
      </c>
      <c r="V18" s="219">
        <v>21000</v>
      </c>
      <c r="W18" s="219">
        <v>137000</v>
      </c>
      <c r="X18" s="219">
        <v>15000</v>
      </c>
      <c r="Y18" s="219">
        <v>457200</v>
      </c>
      <c r="Z18" s="219">
        <v>8000</v>
      </c>
      <c r="AA18" s="219">
        <v>0</v>
      </c>
      <c r="AB18" s="220">
        <v>1200</v>
      </c>
      <c r="AC18" s="219">
        <v>0</v>
      </c>
      <c r="AD18" s="219">
        <v>0</v>
      </c>
      <c r="AE18" s="219">
        <v>0</v>
      </c>
      <c r="AF18" s="219">
        <v>0</v>
      </c>
      <c r="AG18" s="219">
        <v>0</v>
      </c>
      <c r="AH18" s="219">
        <v>0</v>
      </c>
      <c r="AI18" s="219">
        <v>0</v>
      </c>
      <c r="AJ18" s="219">
        <v>0</v>
      </c>
      <c r="AK18" s="219">
        <v>0</v>
      </c>
      <c r="AL18" s="219">
        <v>0</v>
      </c>
      <c r="AM18" s="219">
        <v>0</v>
      </c>
      <c r="AN18" s="219">
        <v>1200</v>
      </c>
      <c r="AO18" s="219">
        <v>0</v>
      </c>
    </row>
    <row r="19" spans="1:41" ht="14.25">
      <c r="A19" s="221" t="s">
        <v>256</v>
      </c>
      <c r="B19" s="221"/>
      <c r="C19" s="221" t="s">
        <v>198</v>
      </c>
      <c r="D19" s="221" t="s">
        <v>241</v>
      </c>
      <c r="E19" s="223">
        <v>4204572</v>
      </c>
      <c r="F19" s="223">
        <v>1594974</v>
      </c>
      <c r="G19" s="220">
        <v>4775146</v>
      </c>
      <c r="H19" s="220">
        <v>2415744</v>
      </c>
      <c r="I19" s="220"/>
      <c r="J19" s="220">
        <v>1602768</v>
      </c>
      <c r="K19" s="220">
        <v>133210</v>
      </c>
      <c r="L19" s="220">
        <v>186060</v>
      </c>
      <c r="M19" s="220">
        <v>316872</v>
      </c>
      <c r="N19" s="220"/>
      <c r="O19" s="220">
        <v>117720</v>
      </c>
      <c r="P19" s="220">
        <v>2772</v>
      </c>
      <c r="Q19" s="220">
        <v>1023200</v>
      </c>
      <c r="R19" s="220">
        <v>272000</v>
      </c>
      <c r="S19" s="220">
        <v>65000</v>
      </c>
      <c r="T19" s="220"/>
      <c r="U19" s="220">
        <v>48000</v>
      </c>
      <c r="V19" s="220">
        <v>21000</v>
      </c>
      <c r="W19" s="220">
        <v>137000</v>
      </c>
      <c r="X19" s="220">
        <v>15000</v>
      </c>
      <c r="Y19" s="220">
        <v>457200</v>
      </c>
      <c r="Z19" s="220">
        <v>8000</v>
      </c>
      <c r="AA19" s="220"/>
      <c r="AB19" s="220">
        <v>1200</v>
      </c>
      <c r="AC19" s="220"/>
      <c r="AD19" s="220"/>
      <c r="AE19" s="220"/>
      <c r="AF19" s="220"/>
      <c r="AG19" s="220"/>
      <c r="AH19" s="220"/>
      <c r="AI19" s="220"/>
      <c r="AJ19" s="220"/>
      <c r="AK19" s="220"/>
      <c r="AL19" s="220"/>
      <c r="AM19" s="220"/>
      <c r="AN19" s="220">
        <v>1200</v>
      </c>
      <c r="AO19" s="220"/>
    </row>
    <row r="20" spans="1:41" ht="14.25">
      <c r="A20" s="221" t="s">
        <v>257</v>
      </c>
      <c r="B20" s="221"/>
      <c r="C20" s="221" t="s">
        <v>198</v>
      </c>
      <c r="D20" s="221" t="s">
        <v>258</v>
      </c>
      <c r="E20" s="223">
        <v>0</v>
      </c>
      <c r="F20" s="223">
        <v>0</v>
      </c>
      <c r="G20" s="220">
        <v>0</v>
      </c>
      <c r="H20" s="220"/>
      <c r="I20" s="220"/>
      <c r="J20" s="220"/>
      <c r="K20" s="220"/>
      <c r="L20" s="220"/>
      <c r="M20" s="220"/>
      <c r="N20" s="220"/>
      <c r="O20" s="220"/>
      <c r="P20" s="220"/>
      <c r="Q20" s="220">
        <v>0</v>
      </c>
      <c r="R20" s="220"/>
      <c r="S20" s="220"/>
      <c r="T20" s="220"/>
      <c r="U20" s="220"/>
      <c r="V20" s="220"/>
      <c r="W20" s="220"/>
      <c r="X20" s="220"/>
      <c r="Y20" s="220"/>
      <c r="Z20" s="220"/>
      <c r="AA20" s="220"/>
      <c r="AB20" s="220">
        <v>0</v>
      </c>
      <c r="AC20" s="220"/>
      <c r="AD20" s="220"/>
      <c r="AE20" s="220"/>
      <c r="AF20" s="220"/>
      <c r="AG20" s="220"/>
      <c r="AH20" s="220"/>
      <c r="AI20" s="220"/>
      <c r="AJ20" s="220"/>
      <c r="AK20" s="220"/>
      <c r="AL20" s="220"/>
      <c r="AM20" s="220"/>
      <c r="AN20" s="220"/>
      <c r="AO20" s="220"/>
    </row>
    <row r="21" spans="1:41" ht="14.25">
      <c r="A21" s="217" t="s">
        <v>259</v>
      </c>
      <c r="B21" s="217"/>
      <c r="C21" s="217" t="s">
        <v>198</v>
      </c>
      <c r="D21" s="217" t="s">
        <v>260</v>
      </c>
      <c r="E21" s="219">
        <v>1966284</v>
      </c>
      <c r="F21" s="219">
        <v>699852</v>
      </c>
      <c r="G21" s="220">
        <v>2218156</v>
      </c>
      <c r="H21" s="219">
        <v>1226940</v>
      </c>
      <c r="I21" s="219">
        <v>0</v>
      </c>
      <c r="J21" s="219">
        <v>739344</v>
      </c>
      <c r="K21" s="219">
        <v>72510</v>
      </c>
      <c r="L21" s="219">
        <v>0</v>
      </c>
      <c r="M21" s="219">
        <v>151920</v>
      </c>
      <c r="N21" s="219">
        <v>0</v>
      </c>
      <c r="O21" s="219">
        <v>25750</v>
      </c>
      <c r="P21" s="219">
        <v>1692</v>
      </c>
      <c r="Q21" s="220">
        <v>446600</v>
      </c>
      <c r="R21" s="219">
        <v>83000</v>
      </c>
      <c r="S21" s="219">
        <v>48200</v>
      </c>
      <c r="T21" s="219">
        <v>1200</v>
      </c>
      <c r="U21" s="219">
        <v>1600</v>
      </c>
      <c r="V21" s="219">
        <v>44000</v>
      </c>
      <c r="W21" s="219">
        <v>62000</v>
      </c>
      <c r="X21" s="219">
        <v>50000</v>
      </c>
      <c r="Y21" s="219">
        <v>156600</v>
      </c>
      <c r="Z21" s="219">
        <v>0</v>
      </c>
      <c r="AA21" s="219">
        <v>0</v>
      </c>
      <c r="AB21" s="220">
        <v>1380</v>
      </c>
      <c r="AC21" s="219">
        <v>0</v>
      </c>
      <c r="AD21" s="219">
        <v>0</v>
      </c>
      <c r="AE21" s="219">
        <v>0</v>
      </c>
      <c r="AF21" s="219">
        <v>0</v>
      </c>
      <c r="AG21" s="219">
        <v>0</v>
      </c>
      <c r="AH21" s="219">
        <v>0</v>
      </c>
      <c r="AI21" s="219">
        <v>0</v>
      </c>
      <c r="AJ21" s="219">
        <v>0</v>
      </c>
      <c r="AK21" s="219">
        <v>0</v>
      </c>
      <c r="AL21" s="219">
        <v>0</v>
      </c>
      <c r="AM21" s="219">
        <v>0</v>
      </c>
      <c r="AN21" s="219">
        <v>1380</v>
      </c>
      <c r="AO21" s="219">
        <v>0</v>
      </c>
    </row>
    <row r="22" spans="1:41" ht="14.25">
      <c r="A22" s="221" t="s">
        <v>261</v>
      </c>
      <c r="B22" s="221"/>
      <c r="C22" s="221" t="s">
        <v>198</v>
      </c>
      <c r="D22" s="221" t="s">
        <v>241</v>
      </c>
      <c r="E22" s="223">
        <v>1966284</v>
      </c>
      <c r="F22" s="223">
        <v>699852</v>
      </c>
      <c r="G22" s="220">
        <v>2218156</v>
      </c>
      <c r="H22" s="220">
        <v>1226940</v>
      </c>
      <c r="I22" s="220"/>
      <c r="J22" s="220">
        <v>739344</v>
      </c>
      <c r="K22" s="220">
        <v>72510</v>
      </c>
      <c r="L22" s="220"/>
      <c r="M22" s="220">
        <v>151920</v>
      </c>
      <c r="N22" s="220"/>
      <c r="O22" s="220">
        <v>25750</v>
      </c>
      <c r="P22" s="220">
        <v>1692</v>
      </c>
      <c r="Q22" s="220">
        <v>446600</v>
      </c>
      <c r="R22" s="220">
        <v>83000</v>
      </c>
      <c r="S22" s="220">
        <v>48200</v>
      </c>
      <c r="T22" s="220">
        <v>1200</v>
      </c>
      <c r="U22" s="220">
        <v>1600</v>
      </c>
      <c r="V22" s="220">
        <v>44000</v>
      </c>
      <c r="W22" s="220">
        <v>62000</v>
      </c>
      <c r="X22" s="220">
        <v>50000</v>
      </c>
      <c r="Y22" s="220">
        <v>156600</v>
      </c>
      <c r="Z22" s="220"/>
      <c r="AA22" s="220"/>
      <c r="AB22" s="220">
        <v>1380</v>
      </c>
      <c r="AC22" s="220"/>
      <c r="AD22" s="220"/>
      <c r="AE22" s="220"/>
      <c r="AF22" s="220"/>
      <c r="AG22" s="220"/>
      <c r="AH22" s="220"/>
      <c r="AI22" s="220"/>
      <c r="AJ22" s="220"/>
      <c r="AK22" s="220"/>
      <c r="AL22" s="220"/>
      <c r="AM22" s="220"/>
      <c r="AN22" s="220">
        <v>1380</v>
      </c>
      <c r="AO22" s="220"/>
    </row>
    <row r="23" spans="1:41" ht="14.25">
      <c r="A23" s="217" t="s">
        <v>262</v>
      </c>
      <c r="B23" s="217"/>
      <c r="C23" s="217" t="s">
        <v>198</v>
      </c>
      <c r="D23" s="217" t="s">
        <v>263</v>
      </c>
      <c r="E23" s="219">
        <v>13717125</v>
      </c>
      <c r="F23" s="219">
        <v>6155824</v>
      </c>
      <c r="G23" s="220">
        <v>16498349</v>
      </c>
      <c r="H23" s="219">
        <v>8738738</v>
      </c>
      <c r="I23" s="219">
        <v>334200</v>
      </c>
      <c r="J23" s="219">
        <v>4978387</v>
      </c>
      <c r="K23" s="219">
        <v>723302</v>
      </c>
      <c r="L23" s="219">
        <v>0</v>
      </c>
      <c r="M23" s="219">
        <v>1149228</v>
      </c>
      <c r="N23" s="219">
        <v>0</v>
      </c>
      <c r="O23" s="219">
        <v>564054</v>
      </c>
      <c r="P23" s="219">
        <v>10440</v>
      </c>
      <c r="Q23" s="220">
        <v>3356000</v>
      </c>
      <c r="R23" s="219">
        <v>1207200</v>
      </c>
      <c r="S23" s="219">
        <v>206400</v>
      </c>
      <c r="T23" s="219">
        <v>41900</v>
      </c>
      <c r="U23" s="219">
        <v>262700</v>
      </c>
      <c r="V23" s="219">
        <v>53800</v>
      </c>
      <c r="W23" s="219">
        <v>307000</v>
      </c>
      <c r="X23" s="219">
        <v>0</v>
      </c>
      <c r="Y23" s="219">
        <v>1251000</v>
      </c>
      <c r="Z23" s="219">
        <v>26000</v>
      </c>
      <c r="AA23" s="219">
        <v>0</v>
      </c>
      <c r="AB23" s="220">
        <v>18600</v>
      </c>
      <c r="AC23" s="219">
        <v>0</v>
      </c>
      <c r="AD23" s="219">
        <v>0</v>
      </c>
      <c r="AE23" s="219">
        <v>0</v>
      </c>
      <c r="AF23" s="219">
        <v>0</v>
      </c>
      <c r="AG23" s="219">
        <v>0</v>
      </c>
      <c r="AH23" s="219">
        <v>0</v>
      </c>
      <c r="AI23" s="219">
        <v>0</v>
      </c>
      <c r="AJ23" s="219">
        <v>12000</v>
      </c>
      <c r="AK23" s="219">
        <v>0</v>
      </c>
      <c r="AL23" s="219">
        <v>0</v>
      </c>
      <c r="AM23" s="219">
        <v>0</v>
      </c>
      <c r="AN23" s="219">
        <v>6600</v>
      </c>
      <c r="AO23" s="219">
        <v>0</v>
      </c>
    </row>
    <row r="24" spans="1:41" ht="14.25">
      <c r="A24" s="221" t="s">
        <v>264</v>
      </c>
      <c r="B24" s="221"/>
      <c r="C24" s="221" t="s">
        <v>198</v>
      </c>
      <c r="D24" s="221" t="s">
        <v>241</v>
      </c>
      <c r="E24" s="223">
        <v>13717125</v>
      </c>
      <c r="F24" s="223">
        <v>6155824</v>
      </c>
      <c r="G24" s="220">
        <v>16498349</v>
      </c>
      <c r="H24" s="220">
        <v>8738738</v>
      </c>
      <c r="I24" s="220">
        <v>334200</v>
      </c>
      <c r="J24" s="220">
        <v>4978387</v>
      </c>
      <c r="K24" s="220">
        <v>723302</v>
      </c>
      <c r="L24" s="220"/>
      <c r="M24" s="220">
        <v>1149228</v>
      </c>
      <c r="N24" s="220"/>
      <c r="O24" s="220">
        <v>564054</v>
      </c>
      <c r="P24" s="220">
        <v>10440</v>
      </c>
      <c r="Q24" s="220">
        <v>3356000</v>
      </c>
      <c r="R24" s="220">
        <v>1207200</v>
      </c>
      <c r="S24" s="220">
        <v>206400</v>
      </c>
      <c r="T24" s="220">
        <v>41900</v>
      </c>
      <c r="U24" s="220">
        <v>262700</v>
      </c>
      <c r="V24" s="220">
        <v>53800</v>
      </c>
      <c r="W24" s="220">
        <v>307000</v>
      </c>
      <c r="X24" s="220"/>
      <c r="Y24" s="220">
        <v>1251000</v>
      </c>
      <c r="Z24" s="220">
        <v>26000</v>
      </c>
      <c r="AA24" s="220"/>
      <c r="AB24" s="220">
        <v>18600</v>
      </c>
      <c r="AC24" s="220"/>
      <c r="AD24" s="220"/>
      <c r="AE24" s="220"/>
      <c r="AF24" s="220"/>
      <c r="AG24" s="220"/>
      <c r="AH24" s="220"/>
      <c r="AI24" s="220"/>
      <c r="AJ24" s="220">
        <v>12000</v>
      </c>
      <c r="AK24" s="220"/>
      <c r="AL24" s="220"/>
      <c r="AM24" s="220"/>
      <c r="AN24" s="220">
        <v>6600</v>
      </c>
      <c r="AO24" s="220"/>
    </row>
    <row r="25" spans="1:41" ht="14.25">
      <c r="A25" s="217" t="s">
        <v>265</v>
      </c>
      <c r="B25" s="217"/>
      <c r="C25" s="217" t="s">
        <v>198</v>
      </c>
      <c r="D25" s="217" t="s">
        <v>266</v>
      </c>
      <c r="E25" s="219">
        <v>0</v>
      </c>
      <c r="F25" s="219">
        <v>0</v>
      </c>
      <c r="G25" s="220">
        <v>0</v>
      </c>
      <c r="H25" s="219">
        <v>0</v>
      </c>
      <c r="I25" s="219">
        <v>0</v>
      </c>
      <c r="J25" s="219">
        <v>0</v>
      </c>
      <c r="K25" s="219">
        <v>0</v>
      </c>
      <c r="L25" s="219">
        <v>0</v>
      </c>
      <c r="M25" s="219">
        <v>0</v>
      </c>
      <c r="N25" s="219">
        <v>0</v>
      </c>
      <c r="O25" s="219">
        <v>0</v>
      </c>
      <c r="P25" s="219">
        <v>0</v>
      </c>
      <c r="Q25" s="220">
        <v>0</v>
      </c>
      <c r="R25" s="219">
        <v>0</v>
      </c>
      <c r="S25" s="219">
        <v>0</v>
      </c>
      <c r="T25" s="219">
        <v>0</v>
      </c>
      <c r="U25" s="219">
        <v>0</v>
      </c>
      <c r="V25" s="219">
        <v>0</v>
      </c>
      <c r="W25" s="219">
        <v>0</v>
      </c>
      <c r="X25" s="219">
        <v>0</v>
      </c>
      <c r="Y25" s="219">
        <v>0</v>
      </c>
      <c r="Z25" s="219">
        <v>0</v>
      </c>
      <c r="AA25" s="219">
        <v>0</v>
      </c>
      <c r="AB25" s="220">
        <v>0</v>
      </c>
      <c r="AC25" s="219">
        <v>0</v>
      </c>
      <c r="AD25" s="219">
        <v>0</v>
      </c>
      <c r="AE25" s="219">
        <v>0</v>
      </c>
      <c r="AF25" s="219">
        <v>0</v>
      </c>
      <c r="AG25" s="219">
        <v>0</v>
      </c>
      <c r="AH25" s="219">
        <v>0</v>
      </c>
      <c r="AI25" s="219">
        <v>0</v>
      </c>
      <c r="AJ25" s="219">
        <v>0</v>
      </c>
      <c r="AK25" s="219">
        <v>0</v>
      </c>
      <c r="AL25" s="219">
        <v>0</v>
      </c>
      <c r="AM25" s="219">
        <v>0</v>
      </c>
      <c r="AN25" s="219">
        <v>0</v>
      </c>
      <c r="AO25" s="219">
        <v>0</v>
      </c>
    </row>
    <row r="26" spans="1:41" ht="14.25">
      <c r="A26" s="221" t="s">
        <v>267</v>
      </c>
      <c r="B26" s="221"/>
      <c r="C26" s="221" t="s">
        <v>198</v>
      </c>
      <c r="D26" s="221" t="s">
        <v>241</v>
      </c>
      <c r="E26" s="223">
        <v>0</v>
      </c>
      <c r="F26" s="223">
        <v>0</v>
      </c>
      <c r="G26" s="220">
        <v>0</v>
      </c>
      <c r="H26" s="220"/>
      <c r="I26" s="220"/>
      <c r="J26" s="220"/>
      <c r="K26" s="220"/>
      <c r="L26" s="220"/>
      <c r="M26" s="220"/>
      <c r="N26" s="220"/>
      <c r="O26" s="220"/>
      <c r="P26" s="220"/>
      <c r="Q26" s="220">
        <v>0</v>
      </c>
      <c r="R26" s="220"/>
      <c r="S26" s="220"/>
      <c r="T26" s="220"/>
      <c r="U26" s="220"/>
      <c r="V26" s="220"/>
      <c r="W26" s="220"/>
      <c r="X26" s="220"/>
      <c r="Y26" s="220"/>
      <c r="Z26" s="220"/>
      <c r="AA26" s="220"/>
      <c r="AB26" s="220">
        <v>0</v>
      </c>
      <c r="AC26" s="220"/>
      <c r="AD26" s="220"/>
      <c r="AE26" s="220"/>
      <c r="AF26" s="220"/>
      <c r="AG26" s="220"/>
      <c r="AH26" s="220"/>
      <c r="AI26" s="220"/>
      <c r="AJ26" s="220"/>
      <c r="AK26" s="220"/>
      <c r="AL26" s="220"/>
      <c r="AM26" s="220"/>
      <c r="AN26" s="220"/>
      <c r="AO26" s="220"/>
    </row>
    <row r="27" spans="1:41" ht="14.25">
      <c r="A27" s="217" t="s">
        <v>268</v>
      </c>
      <c r="B27" s="217"/>
      <c r="C27" s="217" t="s">
        <v>198</v>
      </c>
      <c r="D27" s="217" t="s">
        <v>269</v>
      </c>
      <c r="E27" s="219">
        <v>1655892</v>
      </c>
      <c r="F27" s="219">
        <v>602396</v>
      </c>
      <c r="G27" s="220">
        <v>1855008</v>
      </c>
      <c r="H27" s="219">
        <v>988320</v>
      </c>
      <c r="I27" s="219">
        <v>0</v>
      </c>
      <c r="J27" s="219">
        <v>667572</v>
      </c>
      <c r="K27" s="219">
        <v>63060</v>
      </c>
      <c r="L27" s="219">
        <v>0</v>
      </c>
      <c r="M27" s="219">
        <v>134544</v>
      </c>
      <c r="N27" s="219">
        <v>0</v>
      </c>
      <c r="O27" s="219">
        <v>0</v>
      </c>
      <c r="P27" s="219">
        <v>1512</v>
      </c>
      <c r="Q27" s="220">
        <v>402200</v>
      </c>
      <c r="R27" s="219">
        <v>90000</v>
      </c>
      <c r="S27" s="219">
        <v>7000</v>
      </c>
      <c r="T27" s="219">
        <v>1600</v>
      </c>
      <c r="U27" s="219">
        <v>41000</v>
      </c>
      <c r="V27" s="219">
        <v>34000</v>
      </c>
      <c r="W27" s="219">
        <v>50400</v>
      </c>
      <c r="X27" s="219">
        <v>0</v>
      </c>
      <c r="Y27" s="219">
        <v>178200</v>
      </c>
      <c r="Z27" s="219">
        <v>0</v>
      </c>
      <c r="AA27" s="219">
        <v>0</v>
      </c>
      <c r="AB27" s="220">
        <v>1080</v>
      </c>
      <c r="AC27" s="219">
        <v>0</v>
      </c>
      <c r="AD27" s="219">
        <v>0</v>
      </c>
      <c r="AE27" s="219">
        <v>0</v>
      </c>
      <c r="AF27" s="219">
        <v>0</v>
      </c>
      <c r="AG27" s="219">
        <v>0</v>
      </c>
      <c r="AH27" s="219">
        <v>0</v>
      </c>
      <c r="AI27" s="219">
        <v>0</v>
      </c>
      <c r="AJ27" s="219">
        <v>0</v>
      </c>
      <c r="AK27" s="219">
        <v>0</v>
      </c>
      <c r="AL27" s="219">
        <v>0</v>
      </c>
      <c r="AM27" s="219">
        <v>0</v>
      </c>
      <c r="AN27" s="219">
        <v>1080</v>
      </c>
      <c r="AO27" s="219">
        <v>0</v>
      </c>
    </row>
    <row r="28" spans="1:41" ht="14.25">
      <c r="A28" s="221" t="s">
        <v>270</v>
      </c>
      <c r="B28" s="221"/>
      <c r="C28" s="221" t="s">
        <v>198</v>
      </c>
      <c r="D28" s="221" t="s">
        <v>241</v>
      </c>
      <c r="E28" s="223">
        <v>1655892</v>
      </c>
      <c r="F28" s="223">
        <v>602396</v>
      </c>
      <c r="G28" s="220">
        <v>1855008</v>
      </c>
      <c r="H28" s="220">
        <v>988320</v>
      </c>
      <c r="I28" s="220"/>
      <c r="J28" s="220">
        <v>667572</v>
      </c>
      <c r="K28" s="220">
        <v>63060</v>
      </c>
      <c r="L28" s="220"/>
      <c r="M28" s="220">
        <v>134544</v>
      </c>
      <c r="N28" s="220"/>
      <c r="O28" s="220"/>
      <c r="P28" s="220">
        <v>1512</v>
      </c>
      <c r="Q28" s="220">
        <v>402200</v>
      </c>
      <c r="R28" s="220">
        <v>90000</v>
      </c>
      <c r="S28" s="220">
        <v>7000</v>
      </c>
      <c r="T28" s="220">
        <v>1600</v>
      </c>
      <c r="U28" s="220">
        <v>41000</v>
      </c>
      <c r="V28" s="220">
        <v>34000</v>
      </c>
      <c r="W28" s="220">
        <v>50400</v>
      </c>
      <c r="X28" s="220"/>
      <c r="Y28" s="220">
        <v>178200</v>
      </c>
      <c r="Z28" s="220"/>
      <c r="AA28" s="220"/>
      <c r="AB28" s="220">
        <v>1080</v>
      </c>
      <c r="AC28" s="220"/>
      <c r="AD28" s="220"/>
      <c r="AE28" s="220"/>
      <c r="AF28" s="220"/>
      <c r="AG28" s="220"/>
      <c r="AH28" s="220"/>
      <c r="AI28" s="220"/>
      <c r="AJ28" s="220"/>
      <c r="AK28" s="220"/>
      <c r="AL28" s="220"/>
      <c r="AM28" s="220"/>
      <c r="AN28" s="220">
        <v>1080</v>
      </c>
      <c r="AO28" s="220"/>
    </row>
    <row r="29" spans="1:41" ht="14.25">
      <c r="A29" s="217" t="s">
        <v>271</v>
      </c>
      <c r="B29" s="217"/>
      <c r="C29" s="217" t="s">
        <v>198</v>
      </c>
      <c r="D29" s="217" t="s">
        <v>272</v>
      </c>
      <c r="E29" s="219">
        <v>239520</v>
      </c>
      <c r="F29" s="219">
        <v>86824</v>
      </c>
      <c r="G29" s="220">
        <v>264824</v>
      </c>
      <c r="H29" s="219">
        <v>139812</v>
      </c>
      <c r="I29" s="219">
        <v>0</v>
      </c>
      <c r="J29" s="219">
        <v>99708</v>
      </c>
      <c r="K29" s="219">
        <v>6920</v>
      </c>
      <c r="L29" s="219">
        <v>0</v>
      </c>
      <c r="M29" s="219">
        <v>0</v>
      </c>
      <c r="N29" s="219">
        <v>0</v>
      </c>
      <c r="O29" s="219">
        <v>18240</v>
      </c>
      <c r="P29" s="219">
        <v>144</v>
      </c>
      <c r="Q29" s="220">
        <v>61400</v>
      </c>
      <c r="R29" s="219">
        <v>9000</v>
      </c>
      <c r="S29" s="219">
        <v>5000</v>
      </c>
      <c r="T29" s="219">
        <v>0</v>
      </c>
      <c r="U29" s="219">
        <v>7000</v>
      </c>
      <c r="V29" s="219">
        <v>3000</v>
      </c>
      <c r="W29" s="219">
        <v>11000</v>
      </c>
      <c r="X29" s="219">
        <v>0</v>
      </c>
      <c r="Y29" s="219">
        <v>26400</v>
      </c>
      <c r="Z29" s="219">
        <v>0</v>
      </c>
      <c r="AA29" s="219">
        <v>0</v>
      </c>
      <c r="AB29" s="220">
        <v>120</v>
      </c>
      <c r="AC29" s="219">
        <v>0</v>
      </c>
      <c r="AD29" s="219">
        <v>0</v>
      </c>
      <c r="AE29" s="219">
        <v>0</v>
      </c>
      <c r="AF29" s="219">
        <v>0</v>
      </c>
      <c r="AG29" s="219">
        <v>0</v>
      </c>
      <c r="AH29" s="219">
        <v>0</v>
      </c>
      <c r="AI29" s="219">
        <v>0</v>
      </c>
      <c r="AJ29" s="219">
        <v>0</v>
      </c>
      <c r="AK29" s="219">
        <v>0</v>
      </c>
      <c r="AL29" s="219">
        <v>0</v>
      </c>
      <c r="AM29" s="219">
        <v>0</v>
      </c>
      <c r="AN29" s="219">
        <v>120</v>
      </c>
      <c r="AO29" s="219">
        <v>0</v>
      </c>
    </row>
    <row r="30" spans="1:41" ht="14.25">
      <c r="A30" s="221" t="s">
        <v>273</v>
      </c>
      <c r="B30" s="221"/>
      <c r="C30" s="221" t="s">
        <v>198</v>
      </c>
      <c r="D30" s="221" t="s">
        <v>241</v>
      </c>
      <c r="E30" s="223">
        <v>239520</v>
      </c>
      <c r="F30" s="223">
        <v>86824</v>
      </c>
      <c r="G30" s="220">
        <v>264824</v>
      </c>
      <c r="H30" s="220">
        <v>139812</v>
      </c>
      <c r="I30" s="220"/>
      <c r="J30" s="220">
        <v>99708</v>
      </c>
      <c r="K30" s="220">
        <v>6920</v>
      </c>
      <c r="L30" s="220"/>
      <c r="M30" s="220"/>
      <c r="N30" s="220"/>
      <c r="O30" s="220">
        <v>18240</v>
      </c>
      <c r="P30" s="220">
        <v>144</v>
      </c>
      <c r="Q30" s="220">
        <v>61400</v>
      </c>
      <c r="R30" s="220">
        <v>9000</v>
      </c>
      <c r="S30" s="220">
        <v>5000</v>
      </c>
      <c r="T30" s="220"/>
      <c r="U30" s="220">
        <v>7000</v>
      </c>
      <c r="V30" s="220">
        <v>3000</v>
      </c>
      <c r="W30" s="220">
        <v>11000</v>
      </c>
      <c r="X30" s="220"/>
      <c r="Y30" s="220">
        <v>26400</v>
      </c>
      <c r="Z30" s="220"/>
      <c r="AA30" s="220"/>
      <c r="AB30" s="220">
        <v>120</v>
      </c>
      <c r="AC30" s="220"/>
      <c r="AD30" s="220"/>
      <c r="AE30" s="220"/>
      <c r="AF30" s="220"/>
      <c r="AG30" s="220"/>
      <c r="AH30" s="220"/>
      <c r="AI30" s="220"/>
      <c r="AJ30" s="220"/>
      <c r="AK30" s="220"/>
      <c r="AL30" s="220"/>
      <c r="AM30" s="220"/>
      <c r="AN30" s="220">
        <v>120</v>
      </c>
      <c r="AO30" s="220"/>
    </row>
    <row r="31" spans="1:41" ht="14.25">
      <c r="A31" s="217" t="s">
        <v>274</v>
      </c>
      <c r="B31" s="217"/>
      <c r="C31" s="217" t="s">
        <v>198</v>
      </c>
      <c r="D31" s="217" t="s">
        <v>275</v>
      </c>
      <c r="E31" s="219">
        <v>6069108</v>
      </c>
      <c r="F31" s="219">
        <v>2989362</v>
      </c>
      <c r="G31" s="220">
        <v>6846170</v>
      </c>
      <c r="H31" s="219">
        <v>3342072</v>
      </c>
      <c r="I31" s="219">
        <v>0</v>
      </c>
      <c r="J31" s="219">
        <v>2727036</v>
      </c>
      <c r="K31" s="219">
        <v>688160</v>
      </c>
      <c r="L31" s="219">
        <v>0</v>
      </c>
      <c r="M31" s="219">
        <v>0</v>
      </c>
      <c r="N31" s="219">
        <v>0</v>
      </c>
      <c r="O31" s="219">
        <v>85230</v>
      </c>
      <c r="P31" s="219">
        <v>3672</v>
      </c>
      <c r="Q31" s="220">
        <v>2201800</v>
      </c>
      <c r="R31" s="219">
        <v>732000</v>
      </c>
      <c r="S31" s="219">
        <v>93400</v>
      </c>
      <c r="T31" s="219">
        <v>82400</v>
      </c>
      <c r="U31" s="219">
        <v>120200</v>
      </c>
      <c r="V31" s="219">
        <v>32000</v>
      </c>
      <c r="W31" s="219">
        <v>240000</v>
      </c>
      <c r="X31" s="219">
        <v>50000</v>
      </c>
      <c r="Y31" s="219">
        <v>721800</v>
      </c>
      <c r="Z31" s="219">
        <v>30000</v>
      </c>
      <c r="AA31" s="219">
        <v>100000</v>
      </c>
      <c r="AB31" s="220">
        <v>10500</v>
      </c>
      <c r="AC31" s="219">
        <v>0</v>
      </c>
      <c r="AD31" s="219">
        <v>0</v>
      </c>
      <c r="AE31" s="219">
        <v>0</v>
      </c>
      <c r="AF31" s="219">
        <v>0</v>
      </c>
      <c r="AG31" s="219">
        <v>0</v>
      </c>
      <c r="AH31" s="219">
        <v>0</v>
      </c>
      <c r="AI31" s="219">
        <v>0</v>
      </c>
      <c r="AJ31" s="219">
        <v>7800</v>
      </c>
      <c r="AK31" s="219">
        <v>0</v>
      </c>
      <c r="AL31" s="219">
        <v>0</v>
      </c>
      <c r="AM31" s="219">
        <v>0</v>
      </c>
      <c r="AN31" s="219">
        <v>2700</v>
      </c>
      <c r="AO31" s="219">
        <v>0</v>
      </c>
    </row>
    <row r="32" spans="1:41" ht="14.25">
      <c r="A32" s="221" t="s">
        <v>276</v>
      </c>
      <c r="B32" s="221"/>
      <c r="C32" s="221" t="s">
        <v>198</v>
      </c>
      <c r="D32" s="221" t="s">
        <v>241</v>
      </c>
      <c r="E32" s="223">
        <v>6069108</v>
      </c>
      <c r="F32" s="223">
        <v>2989362</v>
      </c>
      <c r="G32" s="220">
        <v>6846170</v>
      </c>
      <c r="H32" s="220">
        <v>3342072</v>
      </c>
      <c r="I32" s="220"/>
      <c r="J32" s="220">
        <v>2727036</v>
      </c>
      <c r="K32" s="220">
        <v>688160</v>
      </c>
      <c r="L32" s="220"/>
      <c r="M32" s="220"/>
      <c r="N32" s="220"/>
      <c r="O32" s="220">
        <v>85230</v>
      </c>
      <c r="P32" s="220">
        <v>3672</v>
      </c>
      <c r="Q32" s="220">
        <v>2201800</v>
      </c>
      <c r="R32" s="220">
        <v>732000</v>
      </c>
      <c r="S32" s="220">
        <v>93400</v>
      </c>
      <c r="T32" s="220">
        <v>82400</v>
      </c>
      <c r="U32" s="220">
        <v>120200</v>
      </c>
      <c r="V32" s="220">
        <v>32000</v>
      </c>
      <c r="W32" s="220">
        <v>240000</v>
      </c>
      <c r="X32" s="220">
        <v>50000</v>
      </c>
      <c r="Y32" s="220">
        <v>721800</v>
      </c>
      <c r="Z32" s="220">
        <v>30000</v>
      </c>
      <c r="AA32" s="220">
        <v>100000</v>
      </c>
      <c r="AB32" s="220">
        <v>10500</v>
      </c>
      <c r="AC32" s="220"/>
      <c r="AD32" s="220"/>
      <c r="AE32" s="220"/>
      <c r="AF32" s="220"/>
      <c r="AG32" s="220"/>
      <c r="AH32" s="220"/>
      <c r="AI32" s="220"/>
      <c r="AJ32" s="220">
        <v>7800</v>
      </c>
      <c r="AK32" s="220"/>
      <c r="AL32" s="220"/>
      <c r="AM32" s="220"/>
      <c r="AN32" s="220">
        <v>2700</v>
      </c>
      <c r="AO32" s="220"/>
    </row>
    <row r="33" spans="1:41" ht="14.25">
      <c r="A33" s="217" t="s">
        <v>277</v>
      </c>
      <c r="B33" s="217"/>
      <c r="C33" s="217" t="s">
        <v>198</v>
      </c>
      <c r="D33" s="217" t="s">
        <v>278</v>
      </c>
      <c r="E33" s="219">
        <v>3734244</v>
      </c>
      <c r="F33" s="219">
        <v>1657766.52</v>
      </c>
      <c r="G33" s="220">
        <v>3997489.92</v>
      </c>
      <c r="H33" s="219">
        <v>2217996</v>
      </c>
      <c r="I33" s="219">
        <v>0</v>
      </c>
      <c r="J33" s="219">
        <v>1516248</v>
      </c>
      <c r="K33" s="219">
        <v>260221.92</v>
      </c>
      <c r="L33" s="219">
        <v>0</v>
      </c>
      <c r="M33" s="219">
        <v>0</v>
      </c>
      <c r="N33" s="219">
        <v>0</v>
      </c>
      <c r="O33" s="219">
        <v>0</v>
      </c>
      <c r="P33" s="219">
        <v>3024</v>
      </c>
      <c r="Q33" s="220">
        <v>912000</v>
      </c>
      <c r="R33" s="219">
        <v>148000</v>
      </c>
      <c r="S33" s="219">
        <v>38000</v>
      </c>
      <c r="T33" s="219">
        <v>3000</v>
      </c>
      <c r="U33" s="219">
        <v>69000</v>
      </c>
      <c r="V33" s="219">
        <v>51000</v>
      </c>
      <c r="W33" s="219">
        <v>157000</v>
      </c>
      <c r="X33" s="219">
        <v>5000</v>
      </c>
      <c r="Y33" s="219">
        <v>432000</v>
      </c>
      <c r="Z33" s="219">
        <v>9000</v>
      </c>
      <c r="AA33" s="219">
        <v>0</v>
      </c>
      <c r="AB33" s="220">
        <v>482520.6</v>
      </c>
      <c r="AC33" s="219">
        <v>0</v>
      </c>
      <c r="AD33" s="219">
        <v>0</v>
      </c>
      <c r="AE33" s="219">
        <v>0</v>
      </c>
      <c r="AF33" s="219">
        <v>412032.6</v>
      </c>
      <c r="AG33" s="219">
        <v>0</v>
      </c>
      <c r="AH33" s="219">
        <v>0</v>
      </c>
      <c r="AI33" s="219">
        <v>0</v>
      </c>
      <c r="AJ33" s="219">
        <v>69468</v>
      </c>
      <c r="AK33" s="219">
        <v>0</v>
      </c>
      <c r="AL33" s="219">
        <v>0</v>
      </c>
      <c r="AM33" s="219">
        <v>0</v>
      </c>
      <c r="AN33" s="219">
        <v>1020</v>
      </c>
      <c r="AO33" s="219">
        <v>0</v>
      </c>
    </row>
    <row r="34" spans="1:41" ht="14.25">
      <c r="A34" s="221" t="s">
        <v>279</v>
      </c>
      <c r="B34" s="221"/>
      <c r="C34" s="221" t="s">
        <v>198</v>
      </c>
      <c r="D34" s="221" t="s">
        <v>241</v>
      </c>
      <c r="E34" s="223">
        <v>3734244</v>
      </c>
      <c r="F34" s="223">
        <v>1657766.52</v>
      </c>
      <c r="G34" s="220">
        <v>3997489.92</v>
      </c>
      <c r="H34" s="220">
        <v>2217996</v>
      </c>
      <c r="I34" s="220"/>
      <c r="J34" s="220">
        <v>1516248</v>
      </c>
      <c r="K34" s="220">
        <v>260221.92</v>
      </c>
      <c r="L34" s="220"/>
      <c r="M34" s="220"/>
      <c r="N34" s="220"/>
      <c r="O34" s="220"/>
      <c r="P34" s="220">
        <v>3024</v>
      </c>
      <c r="Q34" s="220">
        <v>912000</v>
      </c>
      <c r="R34" s="220">
        <v>148000</v>
      </c>
      <c r="S34" s="220">
        <v>38000</v>
      </c>
      <c r="T34" s="220">
        <v>3000</v>
      </c>
      <c r="U34" s="220">
        <v>69000</v>
      </c>
      <c r="V34" s="220">
        <v>51000</v>
      </c>
      <c r="W34" s="220">
        <v>157000</v>
      </c>
      <c r="X34" s="220">
        <v>5000</v>
      </c>
      <c r="Y34" s="220">
        <v>432000</v>
      </c>
      <c r="Z34" s="220">
        <v>9000</v>
      </c>
      <c r="AA34" s="220"/>
      <c r="AB34" s="220">
        <v>482520.6</v>
      </c>
      <c r="AC34" s="220"/>
      <c r="AD34" s="220"/>
      <c r="AE34" s="220"/>
      <c r="AF34" s="220">
        <v>412032.6</v>
      </c>
      <c r="AG34" s="220"/>
      <c r="AH34" s="220"/>
      <c r="AI34" s="220"/>
      <c r="AJ34" s="220">
        <v>69468</v>
      </c>
      <c r="AK34" s="220"/>
      <c r="AL34" s="220"/>
      <c r="AM34" s="220"/>
      <c r="AN34" s="220">
        <v>1020</v>
      </c>
      <c r="AO34" s="220"/>
    </row>
    <row r="35" spans="1:41" ht="14.25">
      <c r="A35" s="217" t="s">
        <v>280</v>
      </c>
      <c r="B35" s="217"/>
      <c r="C35" s="217" t="s">
        <v>198</v>
      </c>
      <c r="D35" s="217" t="s">
        <v>281</v>
      </c>
      <c r="E35" s="219">
        <v>0</v>
      </c>
      <c r="F35" s="219">
        <v>0</v>
      </c>
      <c r="G35" s="220">
        <v>0</v>
      </c>
      <c r="H35" s="219">
        <v>0</v>
      </c>
      <c r="I35" s="219">
        <v>0</v>
      </c>
      <c r="J35" s="219">
        <v>0</v>
      </c>
      <c r="K35" s="219">
        <v>0</v>
      </c>
      <c r="L35" s="219">
        <v>0</v>
      </c>
      <c r="M35" s="219">
        <v>0</v>
      </c>
      <c r="N35" s="219">
        <v>0</v>
      </c>
      <c r="O35" s="219">
        <v>0</v>
      </c>
      <c r="P35" s="219">
        <v>0</v>
      </c>
      <c r="Q35" s="220">
        <v>0</v>
      </c>
      <c r="R35" s="219">
        <v>0</v>
      </c>
      <c r="S35" s="219">
        <v>0</v>
      </c>
      <c r="T35" s="219">
        <v>0</v>
      </c>
      <c r="U35" s="219">
        <v>0</v>
      </c>
      <c r="V35" s="219">
        <v>0</v>
      </c>
      <c r="W35" s="219">
        <v>0</v>
      </c>
      <c r="X35" s="219">
        <v>0</v>
      </c>
      <c r="Y35" s="219">
        <v>0</v>
      </c>
      <c r="Z35" s="219">
        <v>0</v>
      </c>
      <c r="AA35" s="219">
        <v>0</v>
      </c>
      <c r="AB35" s="220">
        <v>0</v>
      </c>
      <c r="AC35" s="219">
        <v>0</v>
      </c>
      <c r="AD35" s="219">
        <v>0</v>
      </c>
      <c r="AE35" s="219">
        <v>0</v>
      </c>
      <c r="AF35" s="219">
        <v>0</v>
      </c>
      <c r="AG35" s="219">
        <v>0</v>
      </c>
      <c r="AH35" s="219">
        <v>0</v>
      </c>
      <c r="AI35" s="219">
        <v>0</v>
      </c>
      <c r="AJ35" s="219">
        <v>0</v>
      </c>
      <c r="AK35" s="219">
        <v>0</v>
      </c>
      <c r="AL35" s="219">
        <v>0</v>
      </c>
      <c r="AM35" s="219">
        <v>0</v>
      </c>
      <c r="AN35" s="219">
        <v>0</v>
      </c>
      <c r="AO35" s="219">
        <v>0</v>
      </c>
    </row>
    <row r="36" spans="1:41" ht="14.25">
      <c r="A36" s="221" t="s">
        <v>282</v>
      </c>
      <c r="B36" s="221"/>
      <c r="C36" s="221" t="s">
        <v>198</v>
      </c>
      <c r="D36" s="221" t="s">
        <v>241</v>
      </c>
      <c r="E36" s="223">
        <v>0</v>
      </c>
      <c r="F36" s="223">
        <v>0</v>
      </c>
      <c r="G36" s="220">
        <v>0</v>
      </c>
      <c r="H36" s="220"/>
      <c r="I36" s="220"/>
      <c r="J36" s="220"/>
      <c r="K36" s="220"/>
      <c r="L36" s="220"/>
      <c r="M36" s="220"/>
      <c r="N36" s="220"/>
      <c r="O36" s="220"/>
      <c r="P36" s="220"/>
      <c r="Q36" s="220">
        <v>0</v>
      </c>
      <c r="R36" s="220"/>
      <c r="S36" s="220"/>
      <c r="T36" s="220"/>
      <c r="U36" s="220"/>
      <c r="V36" s="220"/>
      <c r="W36" s="220"/>
      <c r="X36" s="220"/>
      <c r="Y36" s="220"/>
      <c r="Z36" s="220"/>
      <c r="AA36" s="220"/>
      <c r="AB36" s="220">
        <v>0</v>
      </c>
      <c r="AC36" s="220"/>
      <c r="AD36" s="220"/>
      <c r="AE36" s="220"/>
      <c r="AF36" s="220"/>
      <c r="AG36" s="220"/>
      <c r="AH36" s="220"/>
      <c r="AI36" s="220"/>
      <c r="AJ36" s="220"/>
      <c r="AK36" s="220"/>
      <c r="AL36" s="220"/>
      <c r="AM36" s="220"/>
      <c r="AN36" s="220"/>
      <c r="AO36" s="220"/>
    </row>
    <row r="37" spans="1:41" ht="14.25">
      <c r="A37" s="217" t="s">
        <v>283</v>
      </c>
      <c r="B37" s="217"/>
      <c r="C37" s="217" t="s">
        <v>198</v>
      </c>
      <c r="D37" s="217" t="s">
        <v>284</v>
      </c>
      <c r="E37" s="219">
        <v>0</v>
      </c>
      <c r="F37" s="219">
        <v>0</v>
      </c>
      <c r="G37" s="220">
        <v>0</v>
      </c>
      <c r="H37" s="219">
        <v>0</v>
      </c>
      <c r="I37" s="219">
        <v>0</v>
      </c>
      <c r="J37" s="219">
        <v>0</v>
      </c>
      <c r="K37" s="219">
        <v>0</v>
      </c>
      <c r="L37" s="219">
        <v>0</v>
      </c>
      <c r="M37" s="219">
        <v>0</v>
      </c>
      <c r="N37" s="219">
        <v>0</v>
      </c>
      <c r="O37" s="219">
        <v>0</v>
      </c>
      <c r="P37" s="219">
        <v>0</v>
      </c>
      <c r="Q37" s="220">
        <v>0</v>
      </c>
      <c r="R37" s="219">
        <v>0</v>
      </c>
      <c r="S37" s="219">
        <v>0</v>
      </c>
      <c r="T37" s="219">
        <v>0</v>
      </c>
      <c r="U37" s="219">
        <v>0</v>
      </c>
      <c r="V37" s="219">
        <v>0</v>
      </c>
      <c r="W37" s="219">
        <v>0</v>
      </c>
      <c r="X37" s="219">
        <v>0</v>
      </c>
      <c r="Y37" s="219">
        <v>0</v>
      </c>
      <c r="Z37" s="219">
        <v>0</v>
      </c>
      <c r="AA37" s="219">
        <v>0</v>
      </c>
      <c r="AB37" s="220">
        <v>0</v>
      </c>
      <c r="AC37" s="219">
        <v>0</v>
      </c>
      <c r="AD37" s="219">
        <v>0</v>
      </c>
      <c r="AE37" s="219">
        <v>0</v>
      </c>
      <c r="AF37" s="219">
        <v>0</v>
      </c>
      <c r="AG37" s="219">
        <v>0</v>
      </c>
      <c r="AH37" s="219">
        <v>0</v>
      </c>
      <c r="AI37" s="219">
        <v>0</v>
      </c>
      <c r="AJ37" s="219">
        <v>0</v>
      </c>
      <c r="AK37" s="219">
        <v>0</v>
      </c>
      <c r="AL37" s="219">
        <v>0</v>
      </c>
      <c r="AM37" s="219">
        <v>0</v>
      </c>
      <c r="AN37" s="219">
        <v>0</v>
      </c>
      <c r="AO37" s="219">
        <v>0</v>
      </c>
    </row>
    <row r="38" spans="1:41" ht="14.25">
      <c r="A38" s="221" t="s">
        <v>285</v>
      </c>
      <c r="B38" s="221"/>
      <c r="C38" s="221" t="s">
        <v>198</v>
      </c>
      <c r="D38" s="221" t="s">
        <v>241</v>
      </c>
      <c r="E38" s="223">
        <v>0</v>
      </c>
      <c r="F38" s="223">
        <v>0</v>
      </c>
      <c r="G38" s="220">
        <v>0</v>
      </c>
      <c r="H38" s="220"/>
      <c r="I38" s="220"/>
      <c r="J38" s="220"/>
      <c r="K38" s="220"/>
      <c r="L38" s="220"/>
      <c r="M38" s="220"/>
      <c r="N38" s="220"/>
      <c r="O38" s="220"/>
      <c r="P38" s="220"/>
      <c r="Q38" s="220">
        <v>0</v>
      </c>
      <c r="R38" s="220"/>
      <c r="S38" s="220"/>
      <c r="T38" s="220"/>
      <c r="U38" s="220"/>
      <c r="V38" s="220"/>
      <c r="W38" s="220"/>
      <c r="X38" s="220"/>
      <c r="Y38" s="220"/>
      <c r="Z38" s="220"/>
      <c r="AA38" s="220"/>
      <c r="AB38" s="220">
        <v>0</v>
      </c>
      <c r="AC38" s="220"/>
      <c r="AD38" s="220"/>
      <c r="AE38" s="220"/>
      <c r="AF38" s="220"/>
      <c r="AG38" s="220"/>
      <c r="AH38" s="220"/>
      <c r="AI38" s="220"/>
      <c r="AJ38" s="220"/>
      <c r="AK38" s="220"/>
      <c r="AL38" s="220"/>
      <c r="AM38" s="220"/>
      <c r="AN38" s="220"/>
      <c r="AO38" s="220"/>
    </row>
    <row r="39" spans="1:41" ht="14.25">
      <c r="A39" s="217" t="s">
        <v>286</v>
      </c>
      <c r="B39" s="217"/>
      <c r="C39" s="217" t="s">
        <v>198</v>
      </c>
      <c r="D39" s="217" t="s">
        <v>287</v>
      </c>
      <c r="E39" s="219">
        <v>484524</v>
      </c>
      <c r="F39" s="219">
        <v>146928</v>
      </c>
      <c r="G39" s="220">
        <v>498652</v>
      </c>
      <c r="H39" s="219">
        <v>287904</v>
      </c>
      <c r="I39" s="219">
        <v>0</v>
      </c>
      <c r="J39" s="219">
        <v>196620</v>
      </c>
      <c r="K39" s="219">
        <v>13840</v>
      </c>
      <c r="L39" s="219">
        <v>0</v>
      </c>
      <c r="M39" s="219">
        <v>0</v>
      </c>
      <c r="N39" s="219">
        <v>0</v>
      </c>
      <c r="O39" s="219">
        <v>0</v>
      </c>
      <c r="P39" s="219">
        <v>288</v>
      </c>
      <c r="Q39" s="220">
        <v>132200</v>
      </c>
      <c r="R39" s="219">
        <v>64000</v>
      </c>
      <c r="S39" s="219">
        <v>0</v>
      </c>
      <c r="T39" s="219">
        <v>0</v>
      </c>
      <c r="U39" s="219">
        <v>0</v>
      </c>
      <c r="V39" s="219">
        <v>0</v>
      </c>
      <c r="W39" s="219">
        <v>10000</v>
      </c>
      <c r="X39" s="219">
        <v>0</v>
      </c>
      <c r="Y39" s="219">
        <v>58200</v>
      </c>
      <c r="Z39" s="219">
        <v>0</v>
      </c>
      <c r="AA39" s="219">
        <v>0</v>
      </c>
      <c r="AB39" s="220">
        <v>600</v>
      </c>
      <c r="AC39" s="219">
        <v>0</v>
      </c>
      <c r="AD39" s="219">
        <v>0</v>
      </c>
      <c r="AE39" s="219">
        <v>0</v>
      </c>
      <c r="AF39" s="219">
        <v>0</v>
      </c>
      <c r="AG39" s="219">
        <v>0</v>
      </c>
      <c r="AH39" s="219">
        <v>0</v>
      </c>
      <c r="AI39" s="219">
        <v>0</v>
      </c>
      <c r="AJ39" s="219">
        <v>0</v>
      </c>
      <c r="AK39" s="219">
        <v>0</v>
      </c>
      <c r="AL39" s="219">
        <v>0</v>
      </c>
      <c r="AM39" s="219">
        <v>0</v>
      </c>
      <c r="AN39" s="219">
        <v>600</v>
      </c>
      <c r="AO39" s="219">
        <v>0</v>
      </c>
    </row>
    <row r="40" spans="1:41" ht="14.25">
      <c r="A40" s="221" t="s">
        <v>288</v>
      </c>
      <c r="B40" s="221"/>
      <c r="C40" s="221" t="s">
        <v>198</v>
      </c>
      <c r="D40" s="221" t="s">
        <v>241</v>
      </c>
      <c r="E40" s="223">
        <v>484524</v>
      </c>
      <c r="F40" s="223">
        <v>146928</v>
      </c>
      <c r="G40" s="220">
        <v>498652</v>
      </c>
      <c r="H40" s="220">
        <v>287904</v>
      </c>
      <c r="I40" s="220"/>
      <c r="J40" s="220">
        <v>196620</v>
      </c>
      <c r="K40" s="220">
        <v>13840</v>
      </c>
      <c r="L40" s="220"/>
      <c r="M40" s="220"/>
      <c r="N40" s="220"/>
      <c r="O40" s="220"/>
      <c r="P40" s="220">
        <v>288</v>
      </c>
      <c r="Q40" s="220">
        <v>132200</v>
      </c>
      <c r="R40" s="220">
        <v>64000</v>
      </c>
      <c r="S40" s="220"/>
      <c r="T40" s="220"/>
      <c r="U40" s="220"/>
      <c r="V40" s="220"/>
      <c r="W40" s="220">
        <v>10000</v>
      </c>
      <c r="X40" s="220"/>
      <c r="Y40" s="220">
        <v>58200</v>
      </c>
      <c r="Z40" s="220"/>
      <c r="AA40" s="220"/>
      <c r="AB40" s="220">
        <v>600</v>
      </c>
      <c r="AC40" s="220"/>
      <c r="AD40" s="220"/>
      <c r="AE40" s="220"/>
      <c r="AF40" s="220"/>
      <c r="AG40" s="220"/>
      <c r="AH40" s="220"/>
      <c r="AI40" s="220"/>
      <c r="AJ40" s="220"/>
      <c r="AK40" s="220"/>
      <c r="AL40" s="220"/>
      <c r="AM40" s="220"/>
      <c r="AN40" s="220">
        <v>600</v>
      </c>
      <c r="AO40" s="220"/>
    </row>
    <row r="41" spans="1:41" ht="14.25">
      <c r="A41" s="217" t="s">
        <v>289</v>
      </c>
      <c r="B41" s="217"/>
      <c r="C41" s="217" t="s">
        <v>198</v>
      </c>
      <c r="D41" s="217" t="s">
        <v>290</v>
      </c>
      <c r="E41" s="219">
        <v>874248</v>
      </c>
      <c r="F41" s="219">
        <v>616176</v>
      </c>
      <c r="G41" s="220">
        <v>1259724</v>
      </c>
      <c r="H41" s="219">
        <v>675744</v>
      </c>
      <c r="I41" s="219">
        <v>0</v>
      </c>
      <c r="J41" s="219">
        <v>198504</v>
      </c>
      <c r="K41" s="219">
        <v>58548</v>
      </c>
      <c r="L41" s="219">
        <v>0</v>
      </c>
      <c r="M41" s="219">
        <v>326172</v>
      </c>
      <c r="N41" s="219">
        <v>0</v>
      </c>
      <c r="O41" s="219">
        <v>0</v>
      </c>
      <c r="P41" s="219">
        <v>756</v>
      </c>
      <c r="Q41" s="220">
        <v>225600</v>
      </c>
      <c r="R41" s="219">
        <v>68000</v>
      </c>
      <c r="S41" s="219">
        <v>20000</v>
      </c>
      <c r="T41" s="219">
        <v>10000</v>
      </c>
      <c r="U41" s="219">
        <v>30000</v>
      </c>
      <c r="V41" s="219">
        <v>10000</v>
      </c>
      <c r="W41" s="219">
        <v>30000</v>
      </c>
      <c r="X41" s="219">
        <v>0</v>
      </c>
      <c r="Y41" s="219">
        <v>57600</v>
      </c>
      <c r="Z41" s="219">
        <v>0</v>
      </c>
      <c r="AA41" s="219">
        <v>0</v>
      </c>
      <c r="AB41" s="220">
        <v>5100</v>
      </c>
      <c r="AC41" s="219">
        <v>0</v>
      </c>
      <c r="AD41" s="219">
        <v>0</v>
      </c>
      <c r="AE41" s="219">
        <v>0</v>
      </c>
      <c r="AF41" s="219">
        <v>0</v>
      </c>
      <c r="AG41" s="219">
        <v>0</v>
      </c>
      <c r="AH41" s="219">
        <v>0</v>
      </c>
      <c r="AI41" s="219">
        <v>0</v>
      </c>
      <c r="AJ41" s="219">
        <v>4200</v>
      </c>
      <c r="AK41" s="219">
        <v>0</v>
      </c>
      <c r="AL41" s="219">
        <v>0</v>
      </c>
      <c r="AM41" s="219">
        <v>0</v>
      </c>
      <c r="AN41" s="219">
        <v>900</v>
      </c>
      <c r="AO41" s="219">
        <v>0</v>
      </c>
    </row>
    <row r="42" spans="1:41" ht="14.25">
      <c r="A42" s="221" t="s">
        <v>291</v>
      </c>
      <c r="B42" s="221"/>
      <c r="C42" s="221" t="s">
        <v>198</v>
      </c>
      <c r="D42" s="221" t="s">
        <v>241</v>
      </c>
      <c r="E42" s="223">
        <v>874248</v>
      </c>
      <c r="F42" s="223">
        <v>616176</v>
      </c>
      <c r="G42" s="220">
        <v>1259724</v>
      </c>
      <c r="H42" s="220">
        <v>675744</v>
      </c>
      <c r="I42" s="220"/>
      <c r="J42" s="220">
        <v>198504</v>
      </c>
      <c r="K42" s="220">
        <v>58548</v>
      </c>
      <c r="L42" s="220"/>
      <c r="M42" s="220">
        <v>326172</v>
      </c>
      <c r="N42" s="220"/>
      <c r="O42" s="220"/>
      <c r="P42" s="220">
        <v>756</v>
      </c>
      <c r="Q42" s="220">
        <v>225600</v>
      </c>
      <c r="R42" s="220">
        <v>68000</v>
      </c>
      <c r="S42" s="220">
        <v>20000</v>
      </c>
      <c r="T42" s="220">
        <v>10000</v>
      </c>
      <c r="U42" s="220">
        <v>30000</v>
      </c>
      <c r="V42" s="220">
        <v>10000</v>
      </c>
      <c r="W42" s="220">
        <v>30000</v>
      </c>
      <c r="X42" s="220"/>
      <c r="Y42" s="220">
        <v>57600</v>
      </c>
      <c r="Z42" s="220"/>
      <c r="AA42" s="220"/>
      <c r="AB42" s="220">
        <v>5100</v>
      </c>
      <c r="AC42" s="220"/>
      <c r="AD42" s="220"/>
      <c r="AE42" s="220"/>
      <c r="AF42" s="220"/>
      <c r="AG42" s="220"/>
      <c r="AH42" s="220"/>
      <c r="AI42" s="220"/>
      <c r="AJ42" s="220">
        <v>4200</v>
      </c>
      <c r="AK42" s="220"/>
      <c r="AL42" s="220"/>
      <c r="AM42" s="220"/>
      <c r="AN42" s="220">
        <v>900</v>
      </c>
      <c r="AO42" s="220"/>
    </row>
    <row r="43" spans="1:41" ht="14.25">
      <c r="A43" s="221" t="s">
        <v>292</v>
      </c>
      <c r="B43" s="221"/>
      <c r="C43" s="221" t="s">
        <v>198</v>
      </c>
      <c r="D43" s="221" t="s">
        <v>293</v>
      </c>
      <c r="E43" s="223">
        <v>0</v>
      </c>
      <c r="F43" s="223">
        <v>0</v>
      </c>
      <c r="G43" s="220">
        <v>0</v>
      </c>
      <c r="H43" s="220"/>
      <c r="I43" s="220"/>
      <c r="J43" s="220"/>
      <c r="K43" s="220"/>
      <c r="L43" s="220"/>
      <c r="M43" s="220"/>
      <c r="N43" s="220"/>
      <c r="O43" s="220"/>
      <c r="P43" s="220"/>
      <c r="Q43" s="220">
        <v>0</v>
      </c>
      <c r="R43" s="220"/>
      <c r="S43" s="220"/>
      <c r="T43" s="220"/>
      <c r="U43" s="220"/>
      <c r="V43" s="220"/>
      <c r="W43" s="220"/>
      <c r="X43" s="220"/>
      <c r="Y43" s="220"/>
      <c r="Z43" s="220"/>
      <c r="AA43" s="220"/>
      <c r="AB43" s="220">
        <v>0</v>
      </c>
      <c r="AC43" s="220"/>
      <c r="AD43" s="220"/>
      <c r="AE43" s="220"/>
      <c r="AF43" s="220"/>
      <c r="AG43" s="220"/>
      <c r="AH43" s="220"/>
      <c r="AI43" s="220"/>
      <c r="AJ43" s="220"/>
      <c r="AK43" s="220"/>
      <c r="AL43" s="220"/>
      <c r="AM43" s="220"/>
      <c r="AN43" s="220"/>
      <c r="AO43" s="220"/>
    </row>
    <row r="44" spans="1:41" ht="14.25">
      <c r="A44" s="217" t="s">
        <v>294</v>
      </c>
      <c r="B44" s="217"/>
      <c r="C44" s="217" t="s">
        <v>198</v>
      </c>
      <c r="D44" s="217" t="s">
        <v>295</v>
      </c>
      <c r="E44" s="219">
        <v>533280</v>
      </c>
      <c r="F44" s="219">
        <v>185890</v>
      </c>
      <c r="G44" s="220">
        <v>575250</v>
      </c>
      <c r="H44" s="219">
        <v>331896</v>
      </c>
      <c r="I44" s="219">
        <v>0</v>
      </c>
      <c r="J44" s="219">
        <v>201384</v>
      </c>
      <c r="K44" s="219">
        <v>15570</v>
      </c>
      <c r="L44" s="219">
        <v>0</v>
      </c>
      <c r="M44" s="219">
        <v>26076</v>
      </c>
      <c r="N44" s="219">
        <v>0</v>
      </c>
      <c r="O44" s="219">
        <v>0</v>
      </c>
      <c r="P44" s="219">
        <v>324</v>
      </c>
      <c r="Q44" s="220">
        <v>143800</v>
      </c>
      <c r="R44" s="219">
        <v>40200</v>
      </c>
      <c r="S44" s="219">
        <v>0</v>
      </c>
      <c r="T44" s="219">
        <v>0</v>
      </c>
      <c r="U44" s="219">
        <v>7500</v>
      </c>
      <c r="V44" s="219">
        <v>14600</v>
      </c>
      <c r="W44" s="219">
        <v>16700</v>
      </c>
      <c r="X44" s="219">
        <v>0</v>
      </c>
      <c r="Y44" s="219">
        <v>64800</v>
      </c>
      <c r="Z44" s="219">
        <v>0</v>
      </c>
      <c r="AA44" s="219">
        <v>0</v>
      </c>
      <c r="AB44" s="220">
        <v>120</v>
      </c>
      <c r="AC44" s="219">
        <v>0</v>
      </c>
      <c r="AD44" s="219">
        <v>0</v>
      </c>
      <c r="AE44" s="219">
        <v>0</v>
      </c>
      <c r="AF44" s="219">
        <v>0</v>
      </c>
      <c r="AG44" s="219">
        <v>0</v>
      </c>
      <c r="AH44" s="219">
        <v>0</v>
      </c>
      <c r="AI44" s="219">
        <v>0</v>
      </c>
      <c r="AJ44" s="219">
        <v>0</v>
      </c>
      <c r="AK44" s="219">
        <v>0</v>
      </c>
      <c r="AL44" s="219">
        <v>0</v>
      </c>
      <c r="AM44" s="219">
        <v>0</v>
      </c>
      <c r="AN44" s="219">
        <v>120</v>
      </c>
      <c r="AO44" s="219">
        <v>0</v>
      </c>
    </row>
    <row r="45" spans="1:41" ht="14.25">
      <c r="A45" s="221" t="s">
        <v>296</v>
      </c>
      <c r="B45" s="221"/>
      <c r="C45" s="221" t="s">
        <v>198</v>
      </c>
      <c r="D45" s="221" t="s">
        <v>241</v>
      </c>
      <c r="E45" s="223">
        <v>533280</v>
      </c>
      <c r="F45" s="223">
        <v>185890</v>
      </c>
      <c r="G45" s="220">
        <v>575250</v>
      </c>
      <c r="H45" s="220">
        <v>331896</v>
      </c>
      <c r="I45" s="220"/>
      <c r="J45" s="220">
        <v>201384</v>
      </c>
      <c r="K45" s="220">
        <v>15570</v>
      </c>
      <c r="L45" s="220"/>
      <c r="M45" s="220">
        <v>26076</v>
      </c>
      <c r="N45" s="220"/>
      <c r="O45" s="220"/>
      <c r="P45" s="220">
        <v>324</v>
      </c>
      <c r="Q45" s="220">
        <v>143800</v>
      </c>
      <c r="R45" s="220">
        <v>40200</v>
      </c>
      <c r="S45" s="220"/>
      <c r="T45" s="220"/>
      <c r="U45" s="220">
        <v>7500</v>
      </c>
      <c r="V45" s="220">
        <v>14600</v>
      </c>
      <c r="W45" s="220">
        <v>16700</v>
      </c>
      <c r="X45" s="220"/>
      <c r="Y45" s="220">
        <v>64800</v>
      </c>
      <c r="Z45" s="220"/>
      <c r="AA45" s="220"/>
      <c r="AB45" s="220">
        <v>120</v>
      </c>
      <c r="AC45" s="220"/>
      <c r="AD45" s="220"/>
      <c r="AE45" s="220"/>
      <c r="AF45" s="220"/>
      <c r="AG45" s="220"/>
      <c r="AH45" s="220"/>
      <c r="AI45" s="220"/>
      <c r="AJ45" s="220"/>
      <c r="AK45" s="220"/>
      <c r="AL45" s="220"/>
      <c r="AM45" s="220"/>
      <c r="AN45" s="220">
        <v>120</v>
      </c>
      <c r="AO45" s="220"/>
    </row>
    <row r="46" spans="1:41" ht="14.25">
      <c r="A46" s="217" t="s">
        <v>297</v>
      </c>
      <c r="B46" s="217"/>
      <c r="C46" s="217" t="s">
        <v>198</v>
      </c>
      <c r="D46" s="217" t="s">
        <v>298</v>
      </c>
      <c r="E46" s="219">
        <v>2016792</v>
      </c>
      <c r="F46" s="219">
        <v>3465242</v>
      </c>
      <c r="G46" s="220">
        <v>4570234</v>
      </c>
      <c r="H46" s="219">
        <v>1163052</v>
      </c>
      <c r="I46" s="219">
        <v>1314324</v>
      </c>
      <c r="J46" s="219">
        <v>853740</v>
      </c>
      <c r="K46" s="219">
        <v>411394</v>
      </c>
      <c r="L46" s="219">
        <v>0</v>
      </c>
      <c r="M46" s="219">
        <v>738240</v>
      </c>
      <c r="N46" s="219">
        <v>0</v>
      </c>
      <c r="O46" s="219">
        <v>86820</v>
      </c>
      <c r="P46" s="219">
        <v>2664</v>
      </c>
      <c r="Q46" s="220">
        <v>910600</v>
      </c>
      <c r="R46" s="219">
        <v>316000</v>
      </c>
      <c r="S46" s="219">
        <v>39000</v>
      </c>
      <c r="T46" s="219">
        <v>25000</v>
      </c>
      <c r="U46" s="219">
        <v>93000</v>
      </c>
      <c r="V46" s="219">
        <v>33000</v>
      </c>
      <c r="W46" s="219">
        <v>84000</v>
      </c>
      <c r="X46" s="219">
        <v>20000</v>
      </c>
      <c r="Y46" s="219">
        <v>300600</v>
      </c>
      <c r="Z46" s="219">
        <v>0</v>
      </c>
      <c r="AA46" s="219">
        <v>0</v>
      </c>
      <c r="AB46" s="220">
        <v>1200</v>
      </c>
      <c r="AC46" s="219">
        <v>0</v>
      </c>
      <c r="AD46" s="219">
        <v>0</v>
      </c>
      <c r="AE46" s="219">
        <v>0</v>
      </c>
      <c r="AF46" s="219">
        <v>0</v>
      </c>
      <c r="AG46" s="219">
        <v>0</v>
      </c>
      <c r="AH46" s="219">
        <v>0</v>
      </c>
      <c r="AI46" s="219">
        <v>0</v>
      </c>
      <c r="AJ46" s="219">
        <v>0</v>
      </c>
      <c r="AK46" s="219">
        <v>0</v>
      </c>
      <c r="AL46" s="219">
        <v>0</v>
      </c>
      <c r="AM46" s="219">
        <v>0</v>
      </c>
      <c r="AN46" s="219">
        <v>1200</v>
      </c>
      <c r="AO46" s="219">
        <v>0</v>
      </c>
    </row>
    <row r="47" spans="1:41" ht="14.25">
      <c r="A47" s="221" t="s">
        <v>299</v>
      </c>
      <c r="B47" s="221"/>
      <c r="C47" s="221" t="s">
        <v>198</v>
      </c>
      <c r="D47" s="221" t="s">
        <v>241</v>
      </c>
      <c r="E47" s="223">
        <v>2016792</v>
      </c>
      <c r="F47" s="223">
        <v>3465242</v>
      </c>
      <c r="G47" s="220">
        <v>4570234</v>
      </c>
      <c r="H47" s="220">
        <v>1163052</v>
      </c>
      <c r="I47" s="220">
        <v>1314324</v>
      </c>
      <c r="J47" s="220">
        <v>853740</v>
      </c>
      <c r="K47" s="220">
        <v>411394</v>
      </c>
      <c r="L47" s="220"/>
      <c r="M47" s="220">
        <v>738240</v>
      </c>
      <c r="N47" s="220"/>
      <c r="O47" s="220">
        <v>86820</v>
      </c>
      <c r="P47" s="220">
        <v>2664</v>
      </c>
      <c r="Q47" s="220">
        <v>910600</v>
      </c>
      <c r="R47" s="220">
        <v>316000</v>
      </c>
      <c r="S47" s="220">
        <v>39000</v>
      </c>
      <c r="T47" s="220">
        <v>25000</v>
      </c>
      <c r="U47" s="220">
        <v>93000</v>
      </c>
      <c r="V47" s="220">
        <v>33000</v>
      </c>
      <c r="W47" s="220">
        <v>84000</v>
      </c>
      <c r="X47" s="220">
        <v>20000</v>
      </c>
      <c r="Y47" s="220">
        <v>300600</v>
      </c>
      <c r="Z47" s="220"/>
      <c r="AA47" s="220"/>
      <c r="AB47" s="220">
        <v>1200</v>
      </c>
      <c r="AC47" s="220"/>
      <c r="AD47" s="220"/>
      <c r="AE47" s="220"/>
      <c r="AF47" s="220"/>
      <c r="AG47" s="220"/>
      <c r="AH47" s="220"/>
      <c r="AI47" s="220"/>
      <c r="AJ47" s="220"/>
      <c r="AK47" s="220"/>
      <c r="AL47" s="220"/>
      <c r="AM47" s="220"/>
      <c r="AN47" s="220">
        <v>1200</v>
      </c>
      <c r="AO47" s="220"/>
    </row>
    <row r="48" spans="1:41" ht="14.25">
      <c r="A48" s="217" t="s">
        <v>300</v>
      </c>
      <c r="B48" s="217"/>
      <c r="C48" s="217" t="s">
        <v>198</v>
      </c>
      <c r="D48" s="217" t="s">
        <v>301</v>
      </c>
      <c r="E48" s="219">
        <v>12356329.4</v>
      </c>
      <c r="F48" s="219">
        <v>4731162</v>
      </c>
      <c r="G48" s="220">
        <v>12933307</v>
      </c>
      <c r="H48" s="219">
        <v>6736733</v>
      </c>
      <c r="I48" s="219">
        <v>0</v>
      </c>
      <c r="J48" s="219">
        <v>5394252</v>
      </c>
      <c r="K48" s="219">
        <v>385300</v>
      </c>
      <c r="L48" s="219">
        <v>0</v>
      </c>
      <c r="M48" s="219">
        <v>28440</v>
      </c>
      <c r="N48" s="219">
        <v>0</v>
      </c>
      <c r="O48" s="219">
        <v>381670</v>
      </c>
      <c r="P48" s="219">
        <v>6912</v>
      </c>
      <c r="Q48" s="220">
        <v>3814200</v>
      </c>
      <c r="R48" s="219">
        <v>1282100</v>
      </c>
      <c r="S48" s="219">
        <v>105400</v>
      </c>
      <c r="T48" s="219">
        <v>21400</v>
      </c>
      <c r="U48" s="219">
        <v>283200</v>
      </c>
      <c r="V48" s="219">
        <v>113000</v>
      </c>
      <c r="W48" s="219">
        <v>265900</v>
      </c>
      <c r="X48" s="219">
        <v>28000</v>
      </c>
      <c r="Y48" s="219">
        <v>1273200</v>
      </c>
      <c r="Z48" s="219">
        <v>2000</v>
      </c>
      <c r="AA48" s="219">
        <v>440000</v>
      </c>
      <c r="AB48" s="220">
        <v>339984.4</v>
      </c>
      <c r="AC48" s="219">
        <v>225344.4</v>
      </c>
      <c r="AD48" s="219">
        <v>0</v>
      </c>
      <c r="AE48" s="219">
        <v>0</v>
      </c>
      <c r="AF48" s="219">
        <v>0</v>
      </c>
      <c r="AG48" s="219">
        <v>0</v>
      </c>
      <c r="AH48" s="219">
        <v>0</v>
      </c>
      <c r="AI48" s="219">
        <v>0</v>
      </c>
      <c r="AJ48" s="219">
        <v>3600</v>
      </c>
      <c r="AK48" s="219">
        <v>0</v>
      </c>
      <c r="AL48" s="219">
        <v>100000</v>
      </c>
      <c r="AM48" s="219">
        <v>0</v>
      </c>
      <c r="AN48" s="219">
        <v>11040</v>
      </c>
      <c r="AO48" s="219">
        <v>0</v>
      </c>
    </row>
    <row r="49" spans="1:41" ht="14.25">
      <c r="A49" s="221" t="s">
        <v>302</v>
      </c>
      <c r="B49" s="221"/>
      <c r="C49" s="221" t="s">
        <v>198</v>
      </c>
      <c r="D49" s="221" t="s">
        <v>241</v>
      </c>
      <c r="E49" s="223">
        <v>12356329.4</v>
      </c>
      <c r="F49" s="223">
        <v>4731162</v>
      </c>
      <c r="G49" s="220">
        <v>12933307</v>
      </c>
      <c r="H49" s="220">
        <v>6736733</v>
      </c>
      <c r="I49" s="220"/>
      <c r="J49" s="220">
        <v>5394252</v>
      </c>
      <c r="K49" s="220">
        <v>385300</v>
      </c>
      <c r="L49" s="220"/>
      <c r="M49" s="220">
        <v>28440</v>
      </c>
      <c r="N49" s="220"/>
      <c r="O49" s="220">
        <v>381670</v>
      </c>
      <c r="P49" s="220">
        <v>6912</v>
      </c>
      <c r="Q49" s="220">
        <v>3814200</v>
      </c>
      <c r="R49" s="220">
        <v>1282100</v>
      </c>
      <c r="S49" s="220">
        <v>105400</v>
      </c>
      <c r="T49" s="220">
        <v>21400</v>
      </c>
      <c r="U49" s="220">
        <v>283200</v>
      </c>
      <c r="V49" s="220">
        <v>113000</v>
      </c>
      <c r="W49" s="220">
        <v>265900</v>
      </c>
      <c r="X49" s="220">
        <v>28000</v>
      </c>
      <c r="Y49" s="220">
        <v>1273200</v>
      </c>
      <c r="Z49" s="220">
        <v>2000</v>
      </c>
      <c r="AA49" s="220">
        <v>440000</v>
      </c>
      <c r="AB49" s="220">
        <v>339984.4</v>
      </c>
      <c r="AC49" s="220">
        <v>225344.4</v>
      </c>
      <c r="AD49" s="220"/>
      <c r="AE49" s="220"/>
      <c r="AF49" s="220"/>
      <c r="AG49" s="220"/>
      <c r="AH49" s="220"/>
      <c r="AI49" s="220"/>
      <c r="AJ49" s="220">
        <v>3600</v>
      </c>
      <c r="AK49" s="220"/>
      <c r="AL49" s="220">
        <v>100000</v>
      </c>
      <c r="AM49" s="220"/>
      <c r="AN49" s="220">
        <v>11040</v>
      </c>
      <c r="AO49" s="220"/>
    </row>
    <row r="50" spans="1:41" ht="14.25">
      <c r="A50" s="221" t="s">
        <v>303</v>
      </c>
      <c r="B50" s="221"/>
      <c r="C50" s="221" t="s">
        <v>198</v>
      </c>
      <c r="D50" s="221" t="s">
        <v>304</v>
      </c>
      <c r="E50" s="223">
        <v>0</v>
      </c>
      <c r="F50" s="223">
        <v>0</v>
      </c>
      <c r="G50" s="220">
        <v>0</v>
      </c>
      <c r="H50" s="224"/>
      <c r="I50" s="220"/>
      <c r="J50" s="220"/>
      <c r="K50" s="220"/>
      <c r="L50" s="220"/>
      <c r="M50" s="220"/>
      <c r="N50" s="220"/>
      <c r="O50" s="220"/>
      <c r="P50" s="220"/>
      <c r="Q50" s="220">
        <v>0</v>
      </c>
      <c r="R50" s="220"/>
      <c r="S50" s="220"/>
      <c r="T50" s="220"/>
      <c r="U50" s="220"/>
      <c r="V50" s="220"/>
      <c r="W50" s="220"/>
      <c r="X50" s="220"/>
      <c r="Y50" s="220"/>
      <c r="Z50" s="220"/>
      <c r="AA50" s="220"/>
      <c r="AB50" s="220">
        <v>0</v>
      </c>
      <c r="AC50" s="220"/>
      <c r="AD50" s="220"/>
      <c r="AE50" s="220"/>
      <c r="AF50" s="220"/>
      <c r="AG50" s="220"/>
      <c r="AH50" s="220"/>
      <c r="AI50" s="220"/>
      <c r="AJ50" s="220"/>
      <c r="AK50" s="220"/>
      <c r="AL50" s="220"/>
      <c r="AM50" s="220"/>
      <c r="AN50" s="220"/>
      <c r="AO50" s="220"/>
    </row>
    <row r="51" spans="1:41" ht="14.25">
      <c r="A51" s="217" t="s">
        <v>305</v>
      </c>
      <c r="B51" s="217"/>
      <c r="C51" s="217" t="s">
        <v>198</v>
      </c>
      <c r="D51" s="217" t="s">
        <v>306</v>
      </c>
      <c r="E51" s="219">
        <v>1744104</v>
      </c>
      <c r="F51" s="219">
        <v>614412</v>
      </c>
      <c r="G51" s="220">
        <v>1848856</v>
      </c>
      <c r="H51" s="219">
        <v>1000032</v>
      </c>
      <c r="I51" s="219">
        <v>0</v>
      </c>
      <c r="J51" s="219">
        <v>744072</v>
      </c>
      <c r="K51" s="219">
        <v>55360</v>
      </c>
      <c r="L51" s="219">
        <v>0</v>
      </c>
      <c r="M51" s="219">
        <v>48240</v>
      </c>
      <c r="N51" s="219">
        <v>0</v>
      </c>
      <c r="O51" s="219">
        <v>0</v>
      </c>
      <c r="P51" s="219">
        <v>1152</v>
      </c>
      <c r="Q51" s="220">
        <v>508400</v>
      </c>
      <c r="R51" s="219">
        <v>106100</v>
      </c>
      <c r="S51" s="219">
        <v>35500</v>
      </c>
      <c r="T51" s="219">
        <v>4500</v>
      </c>
      <c r="U51" s="219">
        <v>18000</v>
      </c>
      <c r="V51" s="219">
        <v>8400</v>
      </c>
      <c r="W51" s="219">
        <v>72500</v>
      </c>
      <c r="X51" s="219">
        <v>48000</v>
      </c>
      <c r="Y51" s="219">
        <v>215400</v>
      </c>
      <c r="Z51" s="219">
        <v>0</v>
      </c>
      <c r="AA51" s="219">
        <v>0</v>
      </c>
      <c r="AB51" s="220">
        <v>1260</v>
      </c>
      <c r="AC51" s="219">
        <v>0</v>
      </c>
      <c r="AD51" s="219">
        <v>0</v>
      </c>
      <c r="AE51" s="219">
        <v>0</v>
      </c>
      <c r="AF51" s="219">
        <v>0</v>
      </c>
      <c r="AG51" s="219">
        <v>0</v>
      </c>
      <c r="AH51" s="219">
        <v>0</v>
      </c>
      <c r="AI51" s="219">
        <v>0</v>
      </c>
      <c r="AJ51" s="219">
        <v>0</v>
      </c>
      <c r="AK51" s="219">
        <v>0</v>
      </c>
      <c r="AL51" s="219">
        <v>0</v>
      </c>
      <c r="AM51" s="219">
        <v>0</v>
      </c>
      <c r="AN51" s="219">
        <v>1260</v>
      </c>
      <c r="AO51" s="219">
        <v>0</v>
      </c>
    </row>
    <row r="52" spans="1:41" ht="14.25">
      <c r="A52" s="221" t="s">
        <v>307</v>
      </c>
      <c r="B52" s="221"/>
      <c r="C52" s="221" t="s">
        <v>198</v>
      </c>
      <c r="D52" s="221" t="s">
        <v>241</v>
      </c>
      <c r="E52" s="223">
        <v>1744104</v>
      </c>
      <c r="F52" s="223">
        <v>614412</v>
      </c>
      <c r="G52" s="220">
        <v>1848856</v>
      </c>
      <c r="H52" s="220">
        <v>1000032</v>
      </c>
      <c r="I52" s="220"/>
      <c r="J52" s="220">
        <v>744072</v>
      </c>
      <c r="K52" s="220">
        <v>55360</v>
      </c>
      <c r="L52" s="220"/>
      <c r="M52" s="220">
        <v>48240</v>
      </c>
      <c r="N52" s="220"/>
      <c r="O52" s="220"/>
      <c r="P52" s="220">
        <v>1152</v>
      </c>
      <c r="Q52" s="220">
        <v>508400</v>
      </c>
      <c r="R52" s="220">
        <v>106100</v>
      </c>
      <c r="S52" s="220">
        <v>35500</v>
      </c>
      <c r="T52" s="220">
        <v>4500</v>
      </c>
      <c r="U52" s="220">
        <v>18000</v>
      </c>
      <c r="V52" s="220">
        <v>8400</v>
      </c>
      <c r="W52" s="220">
        <v>72500</v>
      </c>
      <c r="X52" s="220">
        <v>48000</v>
      </c>
      <c r="Y52" s="220">
        <v>215400</v>
      </c>
      <c r="Z52" s="220"/>
      <c r="AA52" s="220"/>
      <c r="AB52" s="220">
        <v>1260</v>
      </c>
      <c r="AC52" s="220"/>
      <c r="AD52" s="220"/>
      <c r="AE52" s="220"/>
      <c r="AF52" s="220"/>
      <c r="AG52" s="220"/>
      <c r="AH52" s="220"/>
      <c r="AI52" s="220"/>
      <c r="AJ52" s="220"/>
      <c r="AK52" s="220"/>
      <c r="AL52" s="220"/>
      <c r="AM52" s="220"/>
      <c r="AN52" s="220">
        <v>1260</v>
      </c>
      <c r="AO52" s="220"/>
    </row>
    <row r="53" spans="1:41" ht="14.25">
      <c r="A53" s="217" t="s">
        <v>308</v>
      </c>
      <c r="B53" s="217"/>
      <c r="C53" s="217" t="s">
        <v>198</v>
      </c>
      <c r="D53" s="217" t="s">
        <v>309</v>
      </c>
      <c r="E53" s="219">
        <v>1367712</v>
      </c>
      <c r="F53" s="219">
        <v>708730</v>
      </c>
      <c r="G53" s="220">
        <v>1707702</v>
      </c>
      <c r="H53" s="219">
        <v>932232</v>
      </c>
      <c r="I53" s="219">
        <v>0</v>
      </c>
      <c r="J53" s="219">
        <v>435480</v>
      </c>
      <c r="K53" s="219">
        <v>52350</v>
      </c>
      <c r="L53" s="219">
        <v>0</v>
      </c>
      <c r="M53" s="219">
        <v>286560</v>
      </c>
      <c r="N53" s="219">
        <v>0</v>
      </c>
      <c r="O53" s="219">
        <v>0</v>
      </c>
      <c r="P53" s="219">
        <v>1080</v>
      </c>
      <c r="Q53" s="220">
        <v>262600</v>
      </c>
      <c r="R53" s="219">
        <v>157000</v>
      </c>
      <c r="S53" s="219">
        <v>15000</v>
      </c>
      <c r="T53" s="219">
        <v>500</v>
      </c>
      <c r="U53" s="219">
        <v>14500</v>
      </c>
      <c r="V53" s="219">
        <v>0</v>
      </c>
      <c r="W53" s="219">
        <v>60000</v>
      </c>
      <c r="X53" s="219">
        <v>0</v>
      </c>
      <c r="Y53" s="219">
        <v>120600</v>
      </c>
      <c r="Z53" s="219">
        <v>0</v>
      </c>
      <c r="AA53" s="219">
        <v>0</v>
      </c>
      <c r="AB53" s="220">
        <v>1140</v>
      </c>
      <c r="AC53" s="219">
        <v>0</v>
      </c>
      <c r="AD53" s="219">
        <v>0</v>
      </c>
      <c r="AE53" s="219">
        <v>0</v>
      </c>
      <c r="AF53" s="219">
        <v>0</v>
      </c>
      <c r="AG53" s="219">
        <v>0</v>
      </c>
      <c r="AH53" s="219">
        <v>0</v>
      </c>
      <c r="AI53" s="219">
        <v>0</v>
      </c>
      <c r="AJ53" s="219">
        <v>0</v>
      </c>
      <c r="AK53" s="219">
        <v>0</v>
      </c>
      <c r="AL53" s="219">
        <v>0</v>
      </c>
      <c r="AM53" s="219">
        <v>0</v>
      </c>
      <c r="AN53" s="219">
        <v>1140</v>
      </c>
      <c r="AO53" s="219">
        <v>0</v>
      </c>
    </row>
    <row r="54" spans="1:41" ht="14.25">
      <c r="A54" s="221" t="s">
        <v>310</v>
      </c>
      <c r="B54" s="221"/>
      <c r="C54" s="221" t="s">
        <v>198</v>
      </c>
      <c r="D54" s="221" t="s">
        <v>241</v>
      </c>
      <c r="E54" s="223">
        <v>918720</v>
      </c>
      <c r="F54" s="223">
        <v>274840</v>
      </c>
      <c r="G54" s="220">
        <v>945660</v>
      </c>
      <c r="H54" s="220">
        <v>533400</v>
      </c>
      <c r="I54" s="220"/>
      <c r="J54" s="220">
        <v>385320</v>
      </c>
      <c r="K54" s="220">
        <v>26400</v>
      </c>
      <c r="L54" s="220"/>
      <c r="M54" s="220"/>
      <c r="N54" s="220"/>
      <c r="O54" s="220"/>
      <c r="P54" s="220">
        <v>540</v>
      </c>
      <c r="Q54" s="220">
        <v>247600</v>
      </c>
      <c r="R54" s="220">
        <v>127000</v>
      </c>
      <c r="S54" s="220"/>
      <c r="T54" s="220"/>
      <c r="U54" s="220"/>
      <c r="V54" s="220"/>
      <c r="W54" s="220"/>
      <c r="X54" s="220"/>
      <c r="Y54" s="220">
        <v>120600</v>
      </c>
      <c r="Z54" s="220"/>
      <c r="AA54" s="220"/>
      <c r="AB54" s="220">
        <v>300</v>
      </c>
      <c r="AC54" s="220"/>
      <c r="AD54" s="220"/>
      <c r="AE54" s="220"/>
      <c r="AF54" s="220"/>
      <c r="AG54" s="220"/>
      <c r="AH54" s="220"/>
      <c r="AI54" s="220"/>
      <c r="AJ54" s="220"/>
      <c r="AK54" s="220"/>
      <c r="AL54" s="220"/>
      <c r="AM54" s="220"/>
      <c r="AN54" s="220">
        <v>300</v>
      </c>
      <c r="AO54" s="220"/>
    </row>
    <row r="55" spans="1:41" ht="14.25">
      <c r="A55" s="225" t="s">
        <v>311</v>
      </c>
      <c r="B55" s="225"/>
      <c r="C55" s="225"/>
      <c r="D55" s="221" t="s">
        <v>312</v>
      </c>
      <c r="E55" s="223">
        <v>448992</v>
      </c>
      <c r="F55" s="223">
        <v>433890</v>
      </c>
      <c r="G55" s="220">
        <v>762042</v>
      </c>
      <c r="H55" s="220">
        <v>398832</v>
      </c>
      <c r="I55" s="220"/>
      <c r="J55" s="220">
        <v>50160</v>
      </c>
      <c r="K55" s="220">
        <v>25950</v>
      </c>
      <c r="L55" s="220"/>
      <c r="M55" s="220">
        <v>286560</v>
      </c>
      <c r="N55" s="220"/>
      <c r="O55" s="220"/>
      <c r="P55" s="220">
        <v>540</v>
      </c>
      <c r="Q55" s="220">
        <v>15000</v>
      </c>
      <c r="R55" s="220">
        <v>30000</v>
      </c>
      <c r="S55" s="220">
        <v>15000</v>
      </c>
      <c r="T55" s="220">
        <v>500</v>
      </c>
      <c r="U55" s="220">
        <v>14500</v>
      </c>
      <c r="V55" s="220"/>
      <c r="W55" s="220">
        <v>60000</v>
      </c>
      <c r="X55" s="220"/>
      <c r="Y55" s="220"/>
      <c r="Z55" s="220"/>
      <c r="AA55" s="220"/>
      <c r="AB55" s="220">
        <v>840</v>
      </c>
      <c r="AC55" s="220"/>
      <c r="AD55" s="220"/>
      <c r="AE55" s="220"/>
      <c r="AF55" s="220"/>
      <c r="AG55" s="220"/>
      <c r="AH55" s="220"/>
      <c r="AI55" s="220"/>
      <c r="AJ55" s="220"/>
      <c r="AK55" s="220"/>
      <c r="AL55" s="220"/>
      <c r="AM55" s="220"/>
      <c r="AN55" s="220">
        <v>840</v>
      </c>
      <c r="AO55" s="220"/>
    </row>
    <row r="56" spans="1:41" ht="14.25">
      <c r="A56" s="217" t="s">
        <v>313</v>
      </c>
      <c r="B56" s="217"/>
      <c r="C56" s="217" t="s">
        <v>198</v>
      </c>
      <c r="D56" s="217" t="s">
        <v>314</v>
      </c>
      <c r="E56" s="219">
        <v>773400</v>
      </c>
      <c r="F56" s="219">
        <v>221302</v>
      </c>
      <c r="G56" s="220">
        <v>794922</v>
      </c>
      <c r="H56" s="219">
        <v>465516</v>
      </c>
      <c r="I56" s="219">
        <v>0</v>
      </c>
      <c r="J56" s="219">
        <v>307884</v>
      </c>
      <c r="K56" s="219">
        <v>20910</v>
      </c>
      <c r="L56" s="219">
        <v>0</v>
      </c>
      <c r="M56" s="219">
        <v>0</v>
      </c>
      <c r="N56" s="219">
        <v>0</v>
      </c>
      <c r="O56" s="219">
        <v>0</v>
      </c>
      <c r="P56" s="219">
        <v>612</v>
      </c>
      <c r="Q56" s="220">
        <v>192400</v>
      </c>
      <c r="R56" s="219">
        <v>30000</v>
      </c>
      <c r="S56" s="219">
        <v>0</v>
      </c>
      <c r="T56" s="219">
        <v>0</v>
      </c>
      <c r="U56" s="219">
        <v>7000</v>
      </c>
      <c r="V56" s="219">
        <v>20000</v>
      </c>
      <c r="W56" s="219">
        <v>28000</v>
      </c>
      <c r="X56" s="219">
        <v>15000</v>
      </c>
      <c r="Y56" s="219">
        <v>89400</v>
      </c>
      <c r="Z56" s="219">
        <v>3000</v>
      </c>
      <c r="AA56" s="219">
        <v>0</v>
      </c>
      <c r="AB56" s="220">
        <v>7380</v>
      </c>
      <c r="AC56" s="219">
        <v>0</v>
      </c>
      <c r="AD56" s="219">
        <v>0</v>
      </c>
      <c r="AE56" s="219">
        <v>0</v>
      </c>
      <c r="AF56" s="219">
        <v>0</v>
      </c>
      <c r="AG56" s="219">
        <v>0</v>
      </c>
      <c r="AH56" s="219">
        <v>0</v>
      </c>
      <c r="AI56" s="219">
        <v>0</v>
      </c>
      <c r="AJ56" s="219">
        <v>7200</v>
      </c>
      <c r="AK56" s="219">
        <v>0</v>
      </c>
      <c r="AL56" s="219">
        <v>0</v>
      </c>
      <c r="AM56" s="219">
        <v>0</v>
      </c>
      <c r="AN56" s="219">
        <v>180</v>
      </c>
      <c r="AO56" s="219">
        <v>0</v>
      </c>
    </row>
    <row r="57" spans="1:41" ht="14.25">
      <c r="A57" s="221" t="s">
        <v>315</v>
      </c>
      <c r="B57" s="221"/>
      <c r="C57" s="221" t="s">
        <v>198</v>
      </c>
      <c r="D57" s="221" t="s">
        <v>241</v>
      </c>
      <c r="E57" s="223">
        <v>773400</v>
      </c>
      <c r="F57" s="223">
        <v>221302</v>
      </c>
      <c r="G57" s="220">
        <v>794922</v>
      </c>
      <c r="H57" s="220">
        <v>465516</v>
      </c>
      <c r="I57" s="220"/>
      <c r="J57" s="220">
        <v>307884</v>
      </c>
      <c r="K57" s="220">
        <v>20910</v>
      </c>
      <c r="L57" s="220"/>
      <c r="M57" s="220"/>
      <c r="N57" s="220"/>
      <c r="O57" s="220"/>
      <c r="P57" s="220">
        <v>612</v>
      </c>
      <c r="Q57" s="220">
        <v>192400</v>
      </c>
      <c r="R57" s="220">
        <v>30000</v>
      </c>
      <c r="S57" s="220"/>
      <c r="T57" s="220"/>
      <c r="U57" s="220">
        <v>7000</v>
      </c>
      <c r="V57" s="220">
        <v>20000</v>
      </c>
      <c r="W57" s="220">
        <v>28000</v>
      </c>
      <c r="X57" s="220">
        <v>15000</v>
      </c>
      <c r="Y57" s="220">
        <v>89400</v>
      </c>
      <c r="Z57" s="220">
        <v>3000</v>
      </c>
      <c r="AA57" s="220"/>
      <c r="AB57" s="220">
        <v>7380</v>
      </c>
      <c r="AC57" s="220"/>
      <c r="AD57" s="220"/>
      <c r="AE57" s="220"/>
      <c r="AF57" s="220"/>
      <c r="AG57" s="220"/>
      <c r="AH57" s="220"/>
      <c r="AI57" s="220"/>
      <c r="AJ57" s="220">
        <v>7200</v>
      </c>
      <c r="AK57" s="220"/>
      <c r="AL57" s="220"/>
      <c r="AM57" s="220"/>
      <c r="AN57" s="220">
        <v>180</v>
      </c>
      <c r="AO57" s="220"/>
    </row>
    <row r="58" spans="1:41" ht="14.25">
      <c r="A58" s="217" t="s">
        <v>316</v>
      </c>
      <c r="B58" s="217"/>
      <c r="C58" s="217"/>
      <c r="D58" s="217" t="s">
        <v>317</v>
      </c>
      <c r="E58" s="219">
        <v>783564</v>
      </c>
      <c r="F58" s="219">
        <v>241138</v>
      </c>
      <c r="G58" s="220">
        <v>820082</v>
      </c>
      <c r="H58" s="219">
        <v>454092</v>
      </c>
      <c r="I58" s="219">
        <v>0</v>
      </c>
      <c r="J58" s="219">
        <v>329472</v>
      </c>
      <c r="K58" s="219">
        <v>22490</v>
      </c>
      <c r="L58" s="219">
        <v>0</v>
      </c>
      <c r="M58" s="219">
        <v>0</v>
      </c>
      <c r="N58" s="219">
        <v>0</v>
      </c>
      <c r="O58" s="219">
        <v>13560</v>
      </c>
      <c r="P58" s="219">
        <v>468</v>
      </c>
      <c r="Q58" s="220">
        <v>204200</v>
      </c>
      <c r="R58" s="219">
        <v>60000</v>
      </c>
      <c r="S58" s="219">
        <v>14000</v>
      </c>
      <c r="T58" s="219">
        <v>0</v>
      </c>
      <c r="U58" s="219">
        <v>10000</v>
      </c>
      <c r="V58" s="219">
        <v>6000</v>
      </c>
      <c r="W58" s="219">
        <v>20000</v>
      </c>
      <c r="X58" s="219">
        <v>0</v>
      </c>
      <c r="Y58" s="219">
        <v>94200</v>
      </c>
      <c r="Z58" s="219">
        <v>0</v>
      </c>
      <c r="AA58" s="219">
        <v>0</v>
      </c>
      <c r="AB58" s="220">
        <v>420</v>
      </c>
      <c r="AC58" s="219">
        <v>0</v>
      </c>
      <c r="AD58" s="219">
        <v>0</v>
      </c>
      <c r="AE58" s="219">
        <v>0</v>
      </c>
      <c r="AF58" s="219">
        <v>0</v>
      </c>
      <c r="AG58" s="219">
        <v>0</v>
      </c>
      <c r="AH58" s="219">
        <v>0</v>
      </c>
      <c r="AI58" s="219">
        <v>0</v>
      </c>
      <c r="AJ58" s="219">
        <v>0</v>
      </c>
      <c r="AK58" s="219">
        <v>0</v>
      </c>
      <c r="AL58" s="219">
        <v>0</v>
      </c>
      <c r="AM58" s="219">
        <v>0</v>
      </c>
      <c r="AN58" s="219">
        <v>420</v>
      </c>
      <c r="AO58" s="219">
        <v>0</v>
      </c>
    </row>
    <row r="59" spans="1:41" ht="14.25">
      <c r="A59" s="221" t="s">
        <v>318</v>
      </c>
      <c r="B59" s="221"/>
      <c r="C59" s="221" t="s">
        <v>198</v>
      </c>
      <c r="D59" s="221" t="s">
        <v>241</v>
      </c>
      <c r="E59" s="223">
        <v>783564</v>
      </c>
      <c r="F59" s="223">
        <v>241138</v>
      </c>
      <c r="G59" s="220">
        <v>820082</v>
      </c>
      <c r="H59" s="220">
        <v>454092</v>
      </c>
      <c r="I59" s="220"/>
      <c r="J59" s="220">
        <v>329472</v>
      </c>
      <c r="K59" s="220">
        <v>22490</v>
      </c>
      <c r="L59" s="220"/>
      <c r="M59" s="220"/>
      <c r="N59" s="220"/>
      <c r="O59" s="220">
        <v>13560</v>
      </c>
      <c r="P59" s="220">
        <v>468</v>
      </c>
      <c r="Q59" s="220">
        <v>204200</v>
      </c>
      <c r="R59" s="220">
        <v>60000</v>
      </c>
      <c r="S59" s="220">
        <v>14000</v>
      </c>
      <c r="T59" s="220"/>
      <c r="U59" s="220">
        <v>10000</v>
      </c>
      <c r="V59" s="220">
        <v>6000</v>
      </c>
      <c r="W59" s="220">
        <v>20000</v>
      </c>
      <c r="X59" s="220"/>
      <c r="Y59" s="220">
        <v>94200</v>
      </c>
      <c r="Z59" s="220"/>
      <c r="AA59" s="220"/>
      <c r="AB59" s="220">
        <v>420</v>
      </c>
      <c r="AC59" s="220"/>
      <c r="AD59" s="220"/>
      <c r="AE59" s="220"/>
      <c r="AF59" s="220"/>
      <c r="AG59" s="220"/>
      <c r="AH59" s="220"/>
      <c r="AI59" s="220"/>
      <c r="AJ59" s="220"/>
      <c r="AK59" s="220"/>
      <c r="AL59" s="220"/>
      <c r="AM59" s="220"/>
      <c r="AN59" s="220">
        <v>420</v>
      </c>
      <c r="AO59" s="220"/>
    </row>
    <row r="60" spans="1:41" ht="14.25">
      <c r="A60" s="213">
        <v>19788</v>
      </c>
      <c r="B60" s="213"/>
      <c r="C60" s="213"/>
      <c r="D60" s="213" t="s">
        <v>319</v>
      </c>
      <c r="E60" s="215">
        <v>20151371</v>
      </c>
      <c r="F60" s="215">
        <v>9079021</v>
      </c>
      <c r="G60" s="215">
        <v>21272796</v>
      </c>
      <c r="H60" s="215">
        <v>11409866</v>
      </c>
      <c r="I60" s="215">
        <v>0</v>
      </c>
      <c r="J60" s="215">
        <v>8741505</v>
      </c>
      <c r="K60" s="215">
        <v>568840</v>
      </c>
      <c r="L60" s="215">
        <v>0</v>
      </c>
      <c r="M60" s="215">
        <v>257916</v>
      </c>
      <c r="N60" s="215">
        <v>0</v>
      </c>
      <c r="O60" s="215">
        <v>281817</v>
      </c>
      <c r="P60" s="215">
        <v>12852</v>
      </c>
      <c r="Q60" s="215">
        <v>7896000</v>
      </c>
      <c r="R60" s="215">
        <v>2120800</v>
      </c>
      <c r="S60" s="215">
        <v>133400</v>
      </c>
      <c r="T60" s="215">
        <v>150600</v>
      </c>
      <c r="U60" s="215">
        <v>870700</v>
      </c>
      <c r="V60" s="215">
        <v>416000</v>
      </c>
      <c r="W60" s="215">
        <v>1320500</v>
      </c>
      <c r="X60" s="215">
        <v>5000</v>
      </c>
      <c r="Y60" s="215">
        <v>2119000</v>
      </c>
      <c r="Z60" s="215">
        <v>60000</v>
      </c>
      <c r="AA60" s="215">
        <v>700000</v>
      </c>
      <c r="AB60" s="215">
        <v>61596</v>
      </c>
      <c r="AC60" s="215">
        <v>0</v>
      </c>
      <c r="AD60" s="215">
        <v>0</v>
      </c>
      <c r="AE60" s="215">
        <v>0</v>
      </c>
      <c r="AF60" s="215">
        <v>0</v>
      </c>
      <c r="AG60" s="215">
        <v>0</v>
      </c>
      <c r="AH60" s="215">
        <v>0</v>
      </c>
      <c r="AI60" s="215">
        <v>0</v>
      </c>
      <c r="AJ60" s="215">
        <v>56136</v>
      </c>
      <c r="AK60" s="215">
        <v>0</v>
      </c>
      <c r="AL60" s="215">
        <v>0</v>
      </c>
      <c r="AM60" s="215">
        <v>0</v>
      </c>
      <c r="AN60" s="215">
        <v>5460</v>
      </c>
      <c r="AO60" s="215">
        <v>0</v>
      </c>
    </row>
    <row r="61" spans="1:41" ht="14.25">
      <c r="A61" s="226">
        <v>1978897</v>
      </c>
      <c r="B61" s="227"/>
      <c r="C61" s="228"/>
      <c r="D61" s="217" t="s">
        <v>320</v>
      </c>
      <c r="E61" s="219">
        <v>0</v>
      </c>
      <c r="F61" s="219">
        <v>0</v>
      </c>
      <c r="G61" s="220">
        <v>0</v>
      </c>
      <c r="H61" s="219">
        <v>0</v>
      </c>
      <c r="I61" s="219">
        <v>0</v>
      </c>
      <c r="J61" s="219">
        <v>0</v>
      </c>
      <c r="K61" s="219">
        <v>0</v>
      </c>
      <c r="L61" s="219">
        <v>0</v>
      </c>
      <c r="M61" s="219">
        <v>0</v>
      </c>
      <c r="N61" s="219">
        <v>0</v>
      </c>
      <c r="O61" s="219">
        <v>0</v>
      </c>
      <c r="P61" s="219">
        <v>0</v>
      </c>
      <c r="Q61" s="220">
        <v>0</v>
      </c>
      <c r="R61" s="219">
        <v>0</v>
      </c>
      <c r="S61" s="219">
        <v>0</v>
      </c>
      <c r="T61" s="219">
        <v>0</v>
      </c>
      <c r="U61" s="219">
        <v>0</v>
      </c>
      <c r="V61" s="219">
        <v>0</v>
      </c>
      <c r="W61" s="219">
        <v>0</v>
      </c>
      <c r="X61" s="219">
        <v>0</v>
      </c>
      <c r="Y61" s="219">
        <v>0</v>
      </c>
      <c r="Z61" s="219">
        <v>0</v>
      </c>
      <c r="AA61" s="219">
        <v>0</v>
      </c>
      <c r="AB61" s="220">
        <v>0</v>
      </c>
      <c r="AC61" s="219">
        <v>0</v>
      </c>
      <c r="AD61" s="219">
        <v>0</v>
      </c>
      <c r="AE61" s="219">
        <v>0</v>
      </c>
      <c r="AF61" s="219">
        <v>0</v>
      </c>
      <c r="AG61" s="219">
        <v>0</v>
      </c>
      <c r="AH61" s="219">
        <v>0</v>
      </c>
      <c r="AI61" s="219">
        <v>0</v>
      </c>
      <c r="AJ61" s="219">
        <v>0</v>
      </c>
      <c r="AK61" s="219">
        <v>0</v>
      </c>
      <c r="AL61" s="219">
        <v>0</v>
      </c>
      <c r="AM61" s="219">
        <v>0</v>
      </c>
      <c r="AN61" s="219">
        <v>0</v>
      </c>
      <c r="AO61" s="219">
        <v>0</v>
      </c>
    </row>
    <row r="62" spans="1:41" ht="14.25">
      <c r="A62" s="229">
        <v>197889991</v>
      </c>
      <c r="B62" s="230"/>
      <c r="C62" s="231"/>
      <c r="D62" s="221" t="s">
        <v>321</v>
      </c>
      <c r="E62" s="223">
        <v>0</v>
      </c>
      <c r="F62" s="223">
        <v>0</v>
      </c>
      <c r="G62" s="220">
        <v>0</v>
      </c>
      <c r="H62" s="220"/>
      <c r="I62" s="220"/>
      <c r="J62" s="220"/>
      <c r="K62" s="220"/>
      <c r="L62" s="220"/>
      <c r="M62" s="220"/>
      <c r="N62" s="220"/>
      <c r="O62" s="220"/>
      <c r="P62" s="220"/>
      <c r="Q62" s="220">
        <v>0</v>
      </c>
      <c r="R62" s="220"/>
      <c r="S62" s="220"/>
      <c r="T62" s="220"/>
      <c r="U62" s="220"/>
      <c r="V62" s="220"/>
      <c r="W62" s="220"/>
      <c r="X62" s="220"/>
      <c r="Y62" s="220"/>
      <c r="Z62" s="220"/>
      <c r="AA62" s="220"/>
      <c r="AB62" s="220">
        <v>0</v>
      </c>
      <c r="AC62" s="220"/>
      <c r="AD62" s="220"/>
      <c r="AE62" s="220"/>
      <c r="AF62" s="220"/>
      <c r="AG62" s="220"/>
      <c r="AH62" s="220"/>
      <c r="AI62" s="220"/>
      <c r="AJ62" s="220"/>
      <c r="AK62" s="220"/>
      <c r="AL62" s="220"/>
      <c r="AM62" s="220"/>
      <c r="AN62" s="220"/>
      <c r="AO62" s="220"/>
    </row>
    <row r="63" spans="1:41" ht="14.25">
      <c r="A63" s="217" t="s">
        <v>322</v>
      </c>
      <c r="B63" s="217"/>
      <c r="C63" s="217" t="s">
        <v>198</v>
      </c>
      <c r="D63" s="217" t="s">
        <v>323</v>
      </c>
      <c r="E63" s="219">
        <v>6116004</v>
      </c>
      <c r="F63" s="219">
        <v>2783786</v>
      </c>
      <c r="G63" s="220">
        <v>6285190</v>
      </c>
      <c r="H63" s="219">
        <v>3522708</v>
      </c>
      <c r="I63" s="219">
        <v>0</v>
      </c>
      <c r="J63" s="219">
        <v>2593296</v>
      </c>
      <c r="K63" s="219">
        <v>164650</v>
      </c>
      <c r="L63" s="219">
        <v>0</v>
      </c>
      <c r="M63" s="219">
        <v>0</v>
      </c>
      <c r="N63" s="219">
        <v>0</v>
      </c>
      <c r="O63" s="219">
        <v>0</v>
      </c>
      <c r="P63" s="219">
        <v>4536</v>
      </c>
      <c r="Q63" s="220">
        <v>2575000</v>
      </c>
      <c r="R63" s="219">
        <v>650000</v>
      </c>
      <c r="S63" s="219">
        <v>0</v>
      </c>
      <c r="T63" s="219">
        <v>100000</v>
      </c>
      <c r="U63" s="219">
        <v>500000</v>
      </c>
      <c r="V63" s="219">
        <v>40000</v>
      </c>
      <c r="W63" s="219">
        <v>300000</v>
      </c>
      <c r="X63" s="219">
        <v>0</v>
      </c>
      <c r="Y63" s="219">
        <v>675000</v>
      </c>
      <c r="Z63" s="219">
        <v>10000</v>
      </c>
      <c r="AA63" s="219">
        <v>300000</v>
      </c>
      <c r="AB63" s="220">
        <v>39600</v>
      </c>
      <c r="AC63" s="219">
        <v>0</v>
      </c>
      <c r="AD63" s="219">
        <v>0</v>
      </c>
      <c r="AE63" s="219">
        <v>0</v>
      </c>
      <c r="AF63" s="219">
        <v>0</v>
      </c>
      <c r="AG63" s="219">
        <v>0</v>
      </c>
      <c r="AH63" s="219">
        <v>0</v>
      </c>
      <c r="AI63" s="219">
        <v>0</v>
      </c>
      <c r="AJ63" s="219">
        <v>39600</v>
      </c>
      <c r="AK63" s="219">
        <v>0</v>
      </c>
      <c r="AL63" s="219">
        <v>0</v>
      </c>
      <c r="AM63" s="219">
        <v>0</v>
      </c>
      <c r="AN63" s="219">
        <v>0</v>
      </c>
      <c r="AO63" s="219">
        <v>0</v>
      </c>
    </row>
    <row r="64" spans="1:41" ht="14.25">
      <c r="A64" s="221" t="s">
        <v>324</v>
      </c>
      <c r="B64" s="221"/>
      <c r="C64" s="221" t="s">
        <v>198</v>
      </c>
      <c r="D64" s="221" t="s">
        <v>241</v>
      </c>
      <c r="E64" s="223">
        <v>6116004</v>
      </c>
      <c r="F64" s="223">
        <v>2783786</v>
      </c>
      <c r="G64" s="220">
        <v>6285190</v>
      </c>
      <c r="H64" s="220">
        <v>3522708</v>
      </c>
      <c r="I64" s="220"/>
      <c r="J64" s="220">
        <v>2593296</v>
      </c>
      <c r="K64" s="220">
        <v>164650</v>
      </c>
      <c r="L64" s="220"/>
      <c r="M64" s="220"/>
      <c r="N64" s="220"/>
      <c r="O64" s="220"/>
      <c r="P64" s="220">
        <v>4536</v>
      </c>
      <c r="Q64" s="220">
        <v>2575000</v>
      </c>
      <c r="R64" s="220">
        <v>650000</v>
      </c>
      <c r="S64" s="220"/>
      <c r="T64" s="220">
        <v>100000</v>
      </c>
      <c r="U64" s="220">
        <v>500000</v>
      </c>
      <c r="V64" s="220">
        <v>40000</v>
      </c>
      <c r="W64" s="220">
        <v>300000</v>
      </c>
      <c r="X64" s="220"/>
      <c r="Y64" s="220">
        <v>675000</v>
      </c>
      <c r="Z64" s="220">
        <v>10000</v>
      </c>
      <c r="AA64" s="220">
        <v>300000</v>
      </c>
      <c r="AB64" s="220">
        <v>39600</v>
      </c>
      <c r="AC64" s="220"/>
      <c r="AD64" s="220"/>
      <c r="AE64" s="220"/>
      <c r="AF64" s="220"/>
      <c r="AG64" s="220"/>
      <c r="AH64" s="220"/>
      <c r="AI64" s="220"/>
      <c r="AJ64" s="220">
        <v>39600</v>
      </c>
      <c r="AK64" s="220"/>
      <c r="AL64" s="220"/>
      <c r="AM64" s="220"/>
      <c r="AN64" s="220"/>
      <c r="AO64" s="220"/>
    </row>
    <row r="65" spans="1:41" ht="14.25">
      <c r="A65" s="217" t="s">
        <v>325</v>
      </c>
      <c r="B65" s="217"/>
      <c r="C65" s="217" t="s">
        <v>198</v>
      </c>
      <c r="D65" s="217" t="s">
        <v>326</v>
      </c>
      <c r="E65" s="219">
        <v>7846356</v>
      </c>
      <c r="F65" s="219">
        <v>4155992</v>
      </c>
      <c r="G65" s="220">
        <v>8152252</v>
      </c>
      <c r="H65" s="219">
        <v>4182048</v>
      </c>
      <c r="I65" s="219">
        <v>0</v>
      </c>
      <c r="J65" s="219">
        <v>3664308</v>
      </c>
      <c r="K65" s="219">
        <v>226780</v>
      </c>
      <c r="L65" s="219">
        <v>0</v>
      </c>
      <c r="M65" s="219">
        <v>74400</v>
      </c>
      <c r="N65" s="219">
        <v>0</v>
      </c>
      <c r="O65" s="219">
        <v>0</v>
      </c>
      <c r="P65" s="219">
        <v>4716</v>
      </c>
      <c r="Q65" s="220">
        <v>3830800</v>
      </c>
      <c r="R65" s="219">
        <v>965000</v>
      </c>
      <c r="S65" s="219">
        <v>50000</v>
      </c>
      <c r="T65" s="219">
        <v>35000</v>
      </c>
      <c r="U65" s="219">
        <v>280000</v>
      </c>
      <c r="V65" s="219">
        <v>360000</v>
      </c>
      <c r="W65" s="219">
        <v>880000</v>
      </c>
      <c r="X65" s="219">
        <v>0</v>
      </c>
      <c r="Y65" s="219">
        <v>850800</v>
      </c>
      <c r="Z65" s="219">
        <v>50000</v>
      </c>
      <c r="AA65" s="219">
        <v>360000</v>
      </c>
      <c r="AB65" s="220">
        <v>19296</v>
      </c>
      <c r="AC65" s="219">
        <v>0</v>
      </c>
      <c r="AD65" s="219">
        <v>0</v>
      </c>
      <c r="AE65" s="219">
        <v>0</v>
      </c>
      <c r="AF65" s="219">
        <v>0</v>
      </c>
      <c r="AG65" s="219">
        <v>0</v>
      </c>
      <c r="AH65" s="219">
        <v>0</v>
      </c>
      <c r="AI65" s="219">
        <v>0</v>
      </c>
      <c r="AJ65" s="219">
        <v>16536</v>
      </c>
      <c r="AK65" s="219">
        <v>0</v>
      </c>
      <c r="AL65" s="219">
        <v>0</v>
      </c>
      <c r="AM65" s="219">
        <v>0</v>
      </c>
      <c r="AN65" s="219">
        <v>2760</v>
      </c>
      <c r="AO65" s="219">
        <v>0</v>
      </c>
    </row>
    <row r="66" spans="1:41" ht="14.25">
      <c r="A66" s="221" t="s">
        <v>327</v>
      </c>
      <c r="B66" s="221"/>
      <c r="C66" s="221" t="s">
        <v>198</v>
      </c>
      <c r="D66" s="221" t="s">
        <v>241</v>
      </c>
      <c r="E66" s="223">
        <v>7846356</v>
      </c>
      <c r="F66" s="223">
        <v>4155992</v>
      </c>
      <c r="G66" s="220">
        <v>8152252</v>
      </c>
      <c r="H66" s="220">
        <v>4182048</v>
      </c>
      <c r="I66" s="220"/>
      <c r="J66" s="220">
        <v>3664308</v>
      </c>
      <c r="K66" s="220">
        <v>226780</v>
      </c>
      <c r="L66" s="220"/>
      <c r="M66" s="220">
        <v>74400</v>
      </c>
      <c r="N66" s="220"/>
      <c r="O66" s="220"/>
      <c r="P66" s="220">
        <v>4716</v>
      </c>
      <c r="Q66" s="220">
        <v>3830800</v>
      </c>
      <c r="R66" s="220">
        <v>965000</v>
      </c>
      <c r="S66" s="220">
        <v>50000</v>
      </c>
      <c r="T66" s="220">
        <v>35000</v>
      </c>
      <c r="U66" s="220">
        <v>280000</v>
      </c>
      <c r="V66" s="220">
        <v>360000</v>
      </c>
      <c r="W66" s="220">
        <v>880000</v>
      </c>
      <c r="X66" s="220"/>
      <c r="Y66" s="220">
        <v>850800</v>
      </c>
      <c r="Z66" s="220">
        <v>50000</v>
      </c>
      <c r="AA66" s="220">
        <v>360000</v>
      </c>
      <c r="AB66" s="220">
        <v>19296</v>
      </c>
      <c r="AC66" s="220"/>
      <c r="AD66" s="220"/>
      <c r="AE66" s="220"/>
      <c r="AF66" s="220"/>
      <c r="AG66" s="220"/>
      <c r="AH66" s="220"/>
      <c r="AI66" s="220"/>
      <c r="AJ66" s="220">
        <v>16536</v>
      </c>
      <c r="AK66" s="220"/>
      <c r="AL66" s="220"/>
      <c r="AM66" s="220"/>
      <c r="AN66" s="220">
        <v>2760</v>
      </c>
      <c r="AO66" s="220"/>
    </row>
    <row r="67" spans="1:41" ht="14.25">
      <c r="A67" s="217" t="s">
        <v>328</v>
      </c>
      <c r="B67" s="217"/>
      <c r="C67" s="217" t="s">
        <v>198</v>
      </c>
      <c r="D67" s="217" t="s">
        <v>329</v>
      </c>
      <c r="E67" s="219">
        <v>6189011</v>
      </c>
      <c r="F67" s="219">
        <v>2139243</v>
      </c>
      <c r="G67" s="220">
        <v>6835354</v>
      </c>
      <c r="H67" s="219">
        <v>3705110</v>
      </c>
      <c r="I67" s="219">
        <v>0</v>
      </c>
      <c r="J67" s="219">
        <v>2483901</v>
      </c>
      <c r="K67" s="219">
        <v>177410</v>
      </c>
      <c r="L67" s="219">
        <v>0</v>
      </c>
      <c r="M67" s="219">
        <v>183516</v>
      </c>
      <c r="N67" s="219">
        <v>0</v>
      </c>
      <c r="O67" s="219">
        <v>281817</v>
      </c>
      <c r="P67" s="219">
        <v>3600</v>
      </c>
      <c r="Q67" s="220">
        <v>1490200</v>
      </c>
      <c r="R67" s="219">
        <v>505800</v>
      </c>
      <c r="S67" s="219">
        <v>83400</v>
      </c>
      <c r="T67" s="219">
        <v>15600</v>
      </c>
      <c r="U67" s="219">
        <v>90700</v>
      </c>
      <c r="V67" s="219">
        <v>16000</v>
      </c>
      <c r="W67" s="219">
        <v>140500</v>
      </c>
      <c r="X67" s="219">
        <v>5000</v>
      </c>
      <c r="Y67" s="219">
        <v>593200</v>
      </c>
      <c r="Z67" s="219">
        <v>0</v>
      </c>
      <c r="AA67" s="219">
        <v>40000</v>
      </c>
      <c r="AB67" s="220">
        <v>2700</v>
      </c>
      <c r="AC67" s="219">
        <v>0</v>
      </c>
      <c r="AD67" s="219">
        <v>0</v>
      </c>
      <c r="AE67" s="219">
        <v>0</v>
      </c>
      <c r="AF67" s="219">
        <v>0</v>
      </c>
      <c r="AG67" s="219">
        <v>0</v>
      </c>
      <c r="AH67" s="219">
        <v>0</v>
      </c>
      <c r="AI67" s="219">
        <v>0</v>
      </c>
      <c r="AJ67" s="219">
        <v>0</v>
      </c>
      <c r="AK67" s="219">
        <v>0</v>
      </c>
      <c r="AL67" s="219">
        <v>0</v>
      </c>
      <c r="AM67" s="219">
        <v>0</v>
      </c>
      <c r="AN67" s="219">
        <v>2700</v>
      </c>
      <c r="AO67" s="219">
        <v>0</v>
      </c>
    </row>
    <row r="68" spans="1:41" ht="14.25">
      <c r="A68" s="221">
        <v>4081202</v>
      </c>
      <c r="B68" s="221"/>
      <c r="C68" s="221"/>
      <c r="D68" s="221" t="s">
        <v>241</v>
      </c>
      <c r="E68" s="223">
        <v>6189011</v>
      </c>
      <c r="F68" s="223">
        <v>2088763</v>
      </c>
      <c r="G68" s="220">
        <v>6835354</v>
      </c>
      <c r="H68" s="220">
        <v>3705110</v>
      </c>
      <c r="I68" s="220">
        <v>0</v>
      </c>
      <c r="J68" s="220">
        <v>2483901</v>
      </c>
      <c r="K68" s="220">
        <v>177410</v>
      </c>
      <c r="L68" s="220"/>
      <c r="M68" s="220">
        <v>183516</v>
      </c>
      <c r="N68" s="220"/>
      <c r="O68" s="220">
        <v>281817</v>
      </c>
      <c r="P68" s="220">
        <v>3600</v>
      </c>
      <c r="Q68" s="220">
        <v>1440200</v>
      </c>
      <c r="R68" s="220">
        <v>455800</v>
      </c>
      <c r="S68" s="220">
        <v>83400</v>
      </c>
      <c r="T68" s="220">
        <v>15600</v>
      </c>
      <c r="U68" s="220">
        <v>90700</v>
      </c>
      <c r="V68" s="220">
        <v>16000</v>
      </c>
      <c r="W68" s="220">
        <v>140500</v>
      </c>
      <c r="X68" s="220">
        <v>5000</v>
      </c>
      <c r="Y68" s="220">
        <v>593200</v>
      </c>
      <c r="Z68" s="220"/>
      <c r="AA68" s="220">
        <v>40000</v>
      </c>
      <c r="AB68" s="220">
        <v>2220</v>
      </c>
      <c r="AC68" s="220"/>
      <c r="AD68" s="220"/>
      <c r="AE68" s="220"/>
      <c r="AF68" s="220"/>
      <c r="AG68" s="220"/>
      <c r="AH68" s="220"/>
      <c r="AI68" s="220"/>
      <c r="AJ68" s="220"/>
      <c r="AK68" s="220"/>
      <c r="AL68" s="220"/>
      <c r="AM68" s="220"/>
      <c r="AN68" s="220">
        <v>2220</v>
      </c>
      <c r="AO68" s="220"/>
    </row>
    <row r="69" spans="1:41" ht="14.25">
      <c r="A69" s="221" t="s">
        <v>330</v>
      </c>
      <c r="B69" s="221"/>
      <c r="C69" s="221" t="s">
        <v>198</v>
      </c>
      <c r="D69" s="221" t="s">
        <v>331</v>
      </c>
      <c r="E69" s="223">
        <v>0</v>
      </c>
      <c r="F69" s="223">
        <v>20480</v>
      </c>
      <c r="G69" s="220">
        <v>0</v>
      </c>
      <c r="H69" s="220"/>
      <c r="I69" s="220"/>
      <c r="J69" s="220"/>
      <c r="K69" s="220"/>
      <c r="L69" s="220"/>
      <c r="M69" s="220"/>
      <c r="N69" s="220"/>
      <c r="O69" s="220"/>
      <c r="P69" s="220"/>
      <c r="Q69" s="220">
        <v>20000</v>
      </c>
      <c r="R69" s="220">
        <v>20000</v>
      </c>
      <c r="S69" s="220"/>
      <c r="T69" s="220"/>
      <c r="U69" s="220"/>
      <c r="V69" s="220"/>
      <c r="W69" s="220"/>
      <c r="X69" s="220"/>
      <c r="Y69" s="220"/>
      <c r="Z69" s="220"/>
      <c r="AA69" s="220"/>
      <c r="AB69" s="220">
        <v>480</v>
      </c>
      <c r="AC69" s="220"/>
      <c r="AD69" s="220"/>
      <c r="AE69" s="220"/>
      <c r="AF69" s="220"/>
      <c r="AG69" s="220"/>
      <c r="AH69" s="220"/>
      <c r="AI69" s="220"/>
      <c r="AJ69" s="220"/>
      <c r="AK69" s="220"/>
      <c r="AL69" s="220"/>
      <c r="AM69" s="220"/>
      <c r="AN69" s="220">
        <v>480</v>
      </c>
      <c r="AO69" s="220"/>
    </row>
    <row r="70" spans="1:41" ht="14.25">
      <c r="A70" s="221" t="s">
        <v>332</v>
      </c>
      <c r="B70" s="221"/>
      <c r="C70" s="221" t="s">
        <v>198</v>
      </c>
      <c r="D70" s="221" t="s">
        <v>333</v>
      </c>
      <c r="E70" s="223">
        <v>0</v>
      </c>
      <c r="F70" s="223">
        <v>30000</v>
      </c>
      <c r="G70" s="220">
        <v>0</v>
      </c>
      <c r="H70" s="220"/>
      <c r="I70" s="220"/>
      <c r="J70" s="220"/>
      <c r="K70" s="220"/>
      <c r="L70" s="220"/>
      <c r="M70" s="220"/>
      <c r="N70" s="220"/>
      <c r="O70" s="220"/>
      <c r="P70" s="220"/>
      <c r="Q70" s="220">
        <v>30000</v>
      </c>
      <c r="R70" s="220">
        <v>30000</v>
      </c>
      <c r="S70" s="220"/>
      <c r="T70" s="220"/>
      <c r="U70" s="220"/>
      <c r="V70" s="220"/>
      <c r="W70" s="220"/>
      <c r="X70" s="220"/>
      <c r="Y70" s="220"/>
      <c r="Z70" s="220"/>
      <c r="AA70" s="220"/>
      <c r="AB70" s="220">
        <v>0</v>
      </c>
      <c r="AC70" s="220"/>
      <c r="AD70" s="220"/>
      <c r="AE70" s="220"/>
      <c r="AF70" s="220"/>
      <c r="AG70" s="220"/>
      <c r="AH70" s="220"/>
      <c r="AI70" s="220"/>
      <c r="AJ70" s="220"/>
      <c r="AK70" s="220"/>
      <c r="AL70" s="220"/>
      <c r="AM70" s="220"/>
      <c r="AN70" s="220"/>
      <c r="AO70" s="220"/>
    </row>
    <row r="71" spans="1:41" ht="14.25">
      <c r="A71" s="213" t="s">
        <v>334</v>
      </c>
      <c r="B71" s="213"/>
      <c r="C71" s="213" t="s">
        <v>198</v>
      </c>
      <c r="D71" s="213" t="s">
        <v>335</v>
      </c>
      <c r="E71" s="215">
        <v>300069492</v>
      </c>
      <c r="F71" s="215">
        <v>260635328</v>
      </c>
      <c r="G71" s="215">
        <v>556394628</v>
      </c>
      <c r="H71" s="215">
        <v>299051748</v>
      </c>
      <c r="I71" s="215">
        <v>0</v>
      </c>
      <c r="J71" s="215">
        <v>1017744</v>
      </c>
      <c r="K71" s="215">
        <v>13845528</v>
      </c>
      <c r="L71" s="215">
        <v>0</v>
      </c>
      <c r="M71" s="215">
        <v>212591292</v>
      </c>
      <c r="N71" s="215">
        <v>8371500</v>
      </c>
      <c r="O71" s="215">
        <v>21095040</v>
      </c>
      <c r="P71" s="215">
        <v>421776</v>
      </c>
      <c r="Q71" s="215">
        <v>3862605</v>
      </c>
      <c r="R71" s="215">
        <v>3193405</v>
      </c>
      <c r="S71" s="215">
        <v>33000</v>
      </c>
      <c r="T71" s="215">
        <v>48000</v>
      </c>
      <c r="U71" s="215">
        <v>95000</v>
      </c>
      <c r="V71" s="215">
        <v>65000</v>
      </c>
      <c r="W71" s="215">
        <v>115000</v>
      </c>
      <c r="X71" s="215">
        <v>0</v>
      </c>
      <c r="Y71" s="215">
        <v>313200</v>
      </c>
      <c r="Z71" s="215">
        <v>0</v>
      </c>
      <c r="AA71" s="215">
        <v>0</v>
      </c>
      <c r="AB71" s="215">
        <v>447587</v>
      </c>
      <c r="AC71" s="215">
        <v>0</v>
      </c>
      <c r="AD71" s="215">
        <v>0</v>
      </c>
      <c r="AE71" s="215">
        <v>0</v>
      </c>
      <c r="AF71" s="215">
        <v>0</v>
      </c>
      <c r="AG71" s="215">
        <v>0</v>
      </c>
      <c r="AH71" s="215">
        <v>0</v>
      </c>
      <c r="AI71" s="215">
        <v>0</v>
      </c>
      <c r="AJ71" s="215">
        <v>12000</v>
      </c>
      <c r="AK71" s="215">
        <v>0</v>
      </c>
      <c r="AL71" s="215">
        <v>0</v>
      </c>
      <c r="AM71" s="215">
        <v>140027</v>
      </c>
      <c r="AN71" s="215">
        <v>295560</v>
      </c>
      <c r="AO71" s="215">
        <v>0</v>
      </c>
    </row>
    <row r="72" spans="1:41" ht="14.25">
      <c r="A72" s="217" t="s">
        <v>336</v>
      </c>
      <c r="B72" s="217"/>
      <c r="C72" s="217" t="s">
        <v>198</v>
      </c>
      <c r="D72" s="217" t="s">
        <v>337</v>
      </c>
      <c r="E72" s="219">
        <v>1916604</v>
      </c>
      <c r="F72" s="219">
        <v>493574</v>
      </c>
      <c r="G72" s="220">
        <v>1968418</v>
      </c>
      <c r="H72" s="219">
        <v>1151244</v>
      </c>
      <c r="I72" s="219">
        <v>0</v>
      </c>
      <c r="J72" s="219">
        <v>765360</v>
      </c>
      <c r="K72" s="219">
        <v>49294</v>
      </c>
      <c r="L72" s="219">
        <v>0</v>
      </c>
      <c r="M72" s="219">
        <v>0</v>
      </c>
      <c r="N72" s="219">
        <v>0</v>
      </c>
      <c r="O72" s="219">
        <v>0</v>
      </c>
      <c r="P72" s="219">
        <v>2520</v>
      </c>
      <c r="Q72" s="220">
        <v>441400</v>
      </c>
      <c r="R72" s="219">
        <v>232000</v>
      </c>
      <c r="S72" s="219">
        <v>0</v>
      </c>
      <c r="T72" s="219">
        <v>0</v>
      </c>
      <c r="U72" s="219">
        <v>0</v>
      </c>
      <c r="V72" s="219">
        <v>0</v>
      </c>
      <c r="W72" s="219">
        <v>0</v>
      </c>
      <c r="X72" s="219">
        <v>0</v>
      </c>
      <c r="Y72" s="219">
        <v>209400</v>
      </c>
      <c r="Z72" s="219">
        <v>0</v>
      </c>
      <c r="AA72" s="219">
        <v>0</v>
      </c>
      <c r="AB72" s="220">
        <v>360</v>
      </c>
      <c r="AC72" s="219">
        <v>0</v>
      </c>
      <c r="AD72" s="219">
        <v>0</v>
      </c>
      <c r="AE72" s="219">
        <v>0</v>
      </c>
      <c r="AF72" s="219">
        <v>0</v>
      </c>
      <c r="AG72" s="219">
        <v>0</v>
      </c>
      <c r="AH72" s="219">
        <v>0</v>
      </c>
      <c r="AI72" s="219">
        <v>0</v>
      </c>
      <c r="AJ72" s="219">
        <v>0</v>
      </c>
      <c r="AK72" s="219">
        <v>0</v>
      </c>
      <c r="AL72" s="219">
        <v>0</v>
      </c>
      <c r="AM72" s="219">
        <v>0</v>
      </c>
      <c r="AN72" s="219">
        <v>360</v>
      </c>
      <c r="AO72" s="219">
        <v>0</v>
      </c>
    </row>
    <row r="73" spans="1:41" ht="14.25">
      <c r="A73" s="221" t="s">
        <v>338</v>
      </c>
      <c r="B73" s="221"/>
      <c r="C73" s="221" t="s">
        <v>198</v>
      </c>
      <c r="D73" s="221" t="s">
        <v>241</v>
      </c>
      <c r="E73" s="223">
        <v>1916604</v>
      </c>
      <c r="F73" s="223">
        <v>493574</v>
      </c>
      <c r="G73" s="220">
        <v>1968418</v>
      </c>
      <c r="H73" s="220">
        <v>1151244</v>
      </c>
      <c r="I73" s="220"/>
      <c r="J73" s="220">
        <v>765360</v>
      </c>
      <c r="K73" s="220">
        <v>49294</v>
      </c>
      <c r="L73" s="220"/>
      <c r="M73" s="220"/>
      <c r="N73" s="220"/>
      <c r="O73" s="220"/>
      <c r="P73" s="220">
        <v>2520</v>
      </c>
      <c r="Q73" s="220">
        <v>441400</v>
      </c>
      <c r="R73" s="220">
        <v>232000</v>
      </c>
      <c r="S73" s="220"/>
      <c r="T73" s="220"/>
      <c r="U73" s="220"/>
      <c r="V73" s="220"/>
      <c r="W73" s="220"/>
      <c r="X73" s="220"/>
      <c r="Y73" s="220">
        <v>209400</v>
      </c>
      <c r="Z73" s="220"/>
      <c r="AA73" s="220"/>
      <c r="AB73" s="220">
        <v>360</v>
      </c>
      <c r="AC73" s="220"/>
      <c r="AD73" s="220"/>
      <c r="AE73" s="220"/>
      <c r="AF73" s="220"/>
      <c r="AG73" s="220"/>
      <c r="AH73" s="220"/>
      <c r="AI73" s="220"/>
      <c r="AJ73" s="220"/>
      <c r="AK73" s="220"/>
      <c r="AL73" s="220"/>
      <c r="AM73" s="220"/>
      <c r="AN73" s="220">
        <v>360</v>
      </c>
      <c r="AO73" s="220"/>
    </row>
    <row r="74" spans="1:41" ht="14.25">
      <c r="A74" s="217" t="s">
        <v>339</v>
      </c>
      <c r="B74" s="217"/>
      <c r="C74" s="217" t="s">
        <v>198</v>
      </c>
      <c r="D74" s="217" t="s">
        <v>340</v>
      </c>
      <c r="E74" s="219">
        <v>295035984</v>
      </c>
      <c r="F74" s="219">
        <v>257771398</v>
      </c>
      <c r="G74" s="220">
        <v>549584910</v>
      </c>
      <c r="H74" s="219">
        <v>295035984</v>
      </c>
      <c r="I74" s="219">
        <v>0</v>
      </c>
      <c r="J74" s="219">
        <v>0</v>
      </c>
      <c r="K74" s="219">
        <v>13644594</v>
      </c>
      <c r="L74" s="219">
        <v>0</v>
      </c>
      <c r="M74" s="219">
        <v>211022244</v>
      </c>
      <c r="N74" s="219">
        <v>8371500</v>
      </c>
      <c r="O74" s="219">
        <v>21095040</v>
      </c>
      <c r="P74" s="219">
        <v>415548</v>
      </c>
      <c r="Q74" s="220">
        <v>2789405</v>
      </c>
      <c r="R74" s="219">
        <v>2681405</v>
      </c>
      <c r="S74" s="219">
        <v>0</v>
      </c>
      <c r="T74" s="219">
        <v>3000</v>
      </c>
      <c r="U74" s="219">
        <v>30000</v>
      </c>
      <c r="V74" s="219">
        <v>25000</v>
      </c>
      <c r="W74" s="219">
        <v>50000</v>
      </c>
      <c r="X74" s="219">
        <v>0</v>
      </c>
      <c r="Y74" s="219">
        <v>0</v>
      </c>
      <c r="Z74" s="219">
        <v>0</v>
      </c>
      <c r="AA74" s="219">
        <v>0</v>
      </c>
      <c r="AB74" s="220">
        <v>433067</v>
      </c>
      <c r="AC74" s="219">
        <v>0</v>
      </c>
      <c r="AD74" s="219">
        <v>0</v>
      </c>
      <c r="AE74" s="219">
        <v>0</v>
      </c>
      <c r="AF74" s="219">
        <v>0</v>
      </c>
      <c r="AG74" s="219">
        <v>0</v>
      </c>
      <c r="AH74" s="219">
        <v>0</v>
      </c>
      <c r="AI74" s="219">
        <v>0</v>
      </c>
      <c r="AJ74" s="219">
        <v>0</v>
      </c>
      <c r="AK74" s="219">
        <v>0</v>
      </c>
      <c r="AL74" s="219">
        <v>0</v>
      </c>
      <c r="AM74" s="219">
        <v>140027</v>
      </c>
      <c r="AN74" s="219">
        <v>293040</v>
      </c>
      <c r="AO74" s="219">
        <v>0</v>
      </c>
    </row>
    <row r="75" spans="1:41" ht="14.25">
      <c r="A75" s="221" t="s">
        <v>341</v>
      </c>
      <c r="B75" s="221"/>
      <c r="C75" s="221" t="s">
        <v>198</v>
      </c>
      <c r="D75" s="221" t="s">
        <v>342</v>
      </c>
      <c r="E75" s="223">
        <v>10925868</v>
      </c>
      <c r="F75" s="223">
        <v>11300860</v>
      </c>
      <c r="G75" s="220">
        <v>22139608</v>
      </c>
      <c r="H75" s="220">
        <v>10925868</v>
      </c>
      <c r="I75" s="220"/>
      <c r="J75" s="220"/>
      <c r="K75" s="220">
        <v>603148</v>
      </c>
      <c r="L75" s="220"/>
      <c r="M75" s="220">
        <v>9125940</v>
      </c>
      <c r="N75" s="220">
        <v>576300</v>
      </c>
      <c r="O75" s="220">
        <v>892800</v>
      </c>
      <c r="P75" s="220">
        <v>15552</v>
      </c>
      <c r="Q75" s="220">
        <v>73200</v>
      </c>
      <c r="R75" s="220">
        <v>73200</v>
      </c>
      <c r="S75" s="220"/>
      <c r="T75" s="220"/>
      <c r="U75" s="220"/>
      <c r="V75" s="220"/>
      <c r="W75" s="220"/>
      <c r="X75" s="220"/>
      <c r="Y75" s="220"/>
      <c r="Z75" s="220"/>
      <c r="AA75" s="220"/>
      <c r="AB75" s="220">
        <v>13920</v>
      </c>
      <c r="AC75" s="220"/>
      <c r="AD75" s="220"/>
      <c r="AE75" s="220"/>
      <c r="AF75" s="220"/>
      <c r="AG75" s="220"/>
      <c r="AH75" s="220"/>
      <c r="AI75" s="220"/>
      <c r="AJ75" s="220"/>
      <c r="AK75" s="220"/>
      <c r="AL75" s="220"/>
      <c r="AM75" s="220"/>
      <c r="AN75" s="220">
        <v>13920</v>
      </c>
      <c r="AO75" s="220"/>
    </row>
    <row r="76" spans="1:41" ht="14.25">
      <c r="A76" s="221" t="s">
        <v>343</v>
      </c>
      <c r="B76" s="221"/>
      <c r="C76" s="221" t="s">
        <v>198</v>
      </c>
      <c r="D76" s="221" t="s">
        <v>344</v>
      </c>
      <c r="E76" s="223">
        <v>133034568</v>
      </c>
      <c r="F76" s="223">
        <v>120109239</v>
      </c>
      <c r="G76" s="220">
        <v>251705232</v>
      </c>
      <c r="H76" s="220">
        <v>133034568</v>
      </c>
      <c r="I76" s="220"/>
      <c r="J76" s="220"/>
      <c r="K76" s="220">
        <v>6372048</v>
      </c>
      <c r="L76" s="220"/>
      <c r="M76" s="220">
        <v>97412280</v>
      </c>
      <c r="N76" s="220">
        <v>4285800</v>
      </c>
      <c r="O76" s="220">
        <v>10378200</v>
      </c>
      <c r="P76" s="220">
        <v>222336</v>
      </c>
      <c r="Q76" s="220">
        <v>1288575</v>
      </c>
      <c r="R76" s="220">
        <v>1288575</v>
      </c>
      <c r="S76" s="220"/>
      <c r="T76" s="220"/>
      <c r="U76" s="220"/>
      <c r="V76" s="220"/>
      <c r="W76" s="220"/>
      <c r="X76" s="220"/>
      <c r="Y76" s="220"/>
      <c r="Z76" s="220"/>
      <c r="AA76" s="220"/>
      <c r="AB76" s="220">
        <v>150000</v>
      </c>
      <c r="AC76" s="220"/>
      <c r="AD76" s="220"/>
      <c r="AE76" s="220"/>
      <c r="AF76" s="220"/>
      <c r="AG76" s="220"/>
      <c r="AH76" s="220"/>
      <c r="AI76" s="220"/>
      <c r="AJ76" s="220"/>
      <c r="AK76" s="220"/>
      <c r="AL76" s="220"/>
      <c r="AM76" s="220"/>
      <c r="AN76" s="220">
        <v>150000</v>
      </c>
      <c r="AO76" s="220"/>
    </row>
    <row r="77" spans="1:41" ht="14.25">
      <c r="A77" s="221" t="s">
        <v>345</v>
      </c>
      <c r="B77" s="221"/>
      <c r="C77" s="221" t="s">
        <v>198</v>
      </c>
      <c r="D77" s="221" t="s">
        <v>346</v>
      </c>
      <c r="E77" s="223">
        <v>107540964</v>
      </c>
      <c r="F77" s="223">
        <v>91464804</v>
      </c>
      <c r="G77" s="220">
        <v>197681930</v>
      </c>
      <c r="H77" s="220">
        <v>107540964</v>
      </c>
      <c r="I77" s="220"/>
      <c r="J77" s="220"/>
      <c r="K77" s="220">
        <v>4797070</v>
      </c>
      <c r="L77" s="220"/>
      <c r="M77" s="220">
        <v>74792508</v>
      </c>
      <c r="N77" s="220">
        <v>2877400</v>
      </c>
      <c r="O77" s="220">
        <v>7542840</v>
      </c>
      <c r="P77" s="220">
        <v>131148</v>
      </c>
      <c r="Q77" s="220">
        <v>1172430</v>
      </c>
      <c r="R77" s="220">
        <v>1172430</v>
      </c>
      <c r="S77" s="220"/>
      <c r="T77" s="220"/>
      <c r="U77" s="220"/>
      <c r="V77" s="220"/>
      <c r="W77" s="220"/>
      <c r="X77" s="220"/>
      <c r="Y77" s="220"/>
      <c r="Z77" s="220"/>
      <c r="AA77" s="220"/>
      <c r="AB77" s="220">
        <v>151408</v>
      </c>
      <c r="AC77" s="220"/>
      <c r="AD77" s="220"/>
      <c r="AE77" s="220"/>
      <c r="AF77" s="220"/>
      <c r="AG77" s="220"/>
      <c r="AH77" s="220"/>
      <c r="AI77" s="220"/>
      <c r="AJ77" s="220"/>
      <c r="AK77" s="220"/>
      <c r="AL77" s="220"/>
      <c r="AM77" s="220">
        <v>52108</v>
      </c>
      <c r="AN77" s="220">
        <v>99300</v>
      </c>
      <c r="AO77" s="220"/>
    </row>
    <row r="78" spans="1:41" ht="14.25">
      <c r="A78" s="221" t="s">
        <v>347</v>
      </c>
      <c r="B78" s="221"/>
      <c r="C78" s="221" t="s">
        <v>198</v>
      </c>
      <c r="D78" s="221" t="s">
        <v>348</v>
      </c>
      <c r="E78" s="223">
        <v>42585240</v>
      </c>
      <c r="F78" s="223">
        <v>34189355</v>
      </c>
      <c r="G78" s="220">
        <v>76553896</v>
      </c>
      <c r="H78" s="220">
        <v>42585240</v>
      </c>
      <c r="I78" s="220"/>
      <c r="J78" s="220"/>
      <c r="K78" s="220">
        <v>1867328</v>
      </c>
      <c r="L78" s="220"/>
      <c r="M78" s="220">
        <v>29143632</v>
      </c>
      <c r="N78" s="220">
        <v>632000</v>
      </c>
      <c r="O78" s="220">
        <v>2281200</v>
      </c>
      <c r="P78" s="220">
        <v>44496</v>
      </c>
      <c r="Q78" s="220">
        <v>103200</v>
      </c>
      <c r="R78" s="220">
        <v>103200</v>
      </c>
      <c r="S78" s="220"/>
      <c r="T78" s="220"/>
      <c r="U78" s="220"/>
      <c r="V78" s="220"/>
      <c r="W78" s="220"/>
      <c r="X78" s="220"/>
      <c r="Y78" s="220"/>
      <c r="Z78" s="220"/>
      <c r="AA78" s="220"/>
      <c r="AB78" s="220">
        <v>117499</v>
      </c>
      <c r="AC78" s="220"/>
      <c r="AD78" s="220"/>
      <c r="AE78" s="220"/>
      <c r="AF78" s="220"/>
      <c r="AG78" s="220"/>
      <c r="AH78" s="220"/>
      <c r="AI78" s="220"/>
      <c r="AJ78" s="220"/>
      <c r="AK78" s="220"/>
      <c r="AL78" s="220"/>
      <c r="AM78" s="220">
        <v>87919</v>
      </c>
      <c r="AN78" s="220">
        <v>29580</v>
      </c>
      <c r="AO78" s="220"/>
    </row>
    <row r="79" spans="1:41" ht="14.25">
      <c r="A79" s="221" t="s">
        <v>349</v>
      </c>
      <c r="B79" s="221"/>
      <c r="C79" s="221" t="s">
        <v>198</v>
      </c>
      <c r="D79" s="221" t="s">
        <v>350</v>
      </c>
      <c r="E79" s="223">
        <v>949344</v>
      </c>
      <c r="F79" s="223">
        <v>707140</v>
      </c>
      <c r="G79" s="220">
        <v>1504244</v>
      </c>
      <c r="H79" s="220">
        <v>949344</v>
      </c>
      <c r="I79" s="220"/>
      <c r="J79" s="220"/>
      <c r="K79" s="220">
        <v>5000</v>
      </c>
      <c r="L79" s="220"/>
      <c r="M79" s="220">
        <v>547884</v>
      </c>
      <c r="N79" s="220"/>
      <c r="O79" s="220"/>
      <c r="P79" s="220">
        <v>2016</v>
      </c>
      <c r="Q79" s="220">
        <v>152000</v>
      </c>
      <c r="R79" s="220">
        <v>44000</v>
      </c>
      <c r="S79" s="220"/>
      <c r="T79" s="220">
        <v>3000</v>
      </c>
      <c r="U79" s="220">
        <v>30000</v>
      </c>
      <c r="V79" s="220">
        <v>25000</v>
      </c>
      <c r="W79" s="220">
        <v>50000</v>
      </c>
      <c r="X79" s="220"/>
      <c r="Y79" s="220"/>
      <c r="Z79" s="220"/>
      <c r="AA79" s="220"/>
      <c r="AB79" s="220">
        <v>240</v>
      </c>
      <c r="AC79" s="220"/>
      <c r="AD79" s="220"/>
      <c r="AE79" s="220"/>
      <c r="AF79" s="220"/>
      <c r="AG79" s="220"/>
      <c r="AH79" s="220"/>
      <c r="AI79" s="220"/>
      <c r="AJ79" s="220"/>
      <c r="AK79" s="220"/>
      <c r="AL79" s="220"/>
      <c r="AM79" s="220"/>
      <c r="AN79" s="220">
        <v>240</v>
      </c>
      <c r="AO79" s="220"/>
    </row>
    <row r="80" spans="1:41" ht="14.25">
      <c r="A80" s="217" t="s">
        <v>351</v>
      </c>
      <c r="B80" s="217"/>
      <c r="C80" s="217" t="s">
        <v>198</v>
      </c>
      <c r="D80" s="217" t="s">
        <v>352</v>
      </c>
      <c r="E80" s="219">
        <v>0</v>
      </c>
      <c r="F80" s="219">
        <v>0</v>
      </c>
      <c r="G80" s="220">
        <v>0</v>
      </c>
      <c r="H80" s="219">
        <v>0</v>
      </c>
      <c r="I80" s="219">
        <v>0</v>
      </c>
      <c r="J80" s="219">
        <v>0</v>
      </c>
      <c r="K80" s="219">
        <v>0</v>
      </c>
      <c r="L80" s="219">
        <v>0</v>
      </c>
      <c r="M80" s="219">
        <v>0</v>
      </c>
      <c r="N80" s="219">
        <v>0</v>
      </c>
      <c r="O80" s="219">
        <v>0</v>
      </c>
      <c r="P80" s="219">
        <v>0</v>
      </c>
      <c r="Q80" s="220">
        <v>0</v>
      </c>
      <c r="R80" s="219">
        <v>0</v>
      </c>
      <c r="S80" s="219">
        <v>0</v>
      </c>
      <c r="T80" s="219">
        <v>0</v>
      </c>
      <c r="U80" s="219">
        <v>0</v>
      </c>
      <c r="V80" s="219">
        <v>0</v>
      </c>
      <c r="W80" s="219">
        <v>0</v>
      </c>
      <c r="X80" s="219">
        <v>0</v>
      </c>
      <c r="Y80" s="219">
        <v>0</v>
      </c>
      <c r="Z80" s="219">
        <v>0</v>
      </c>
      <c r="AA80" s="219">
        <v>0</v>
      </c>
      <c r="AB80" s="220">
        <v>0</v>
      </c>
      <c r="AC80" s="219">
        <v>0</v>
      </c>
      <c r="AD80" s="219">
        <v>0</v>
      </c>
      <c r="AE80" s="219">
        <v>0</v>
      </c>
      <c r="AF80" s="219">
        <v>0</v>
      </c>
      <c r="AG80" s="219">
        <v>0</v>
      </c>
      <c r="AH80" s="219">
        <v>0</v>
      </c>
      <c r="AI80" s="219">
        <v>0</v>
      </c>
      <c r="AJ80" s="219">
        <v>0</v>
      </c>
      <c r="AK80" s="219">
        <v>0</v>
      </c>
      <c r="AL80" s="219">
        <v>0</v>
      </c>
      <c r="AM80" s="219">
        <v>0</v>
      </c>
      <c r="AN80" s="219">
        <v>0</v>
      </c>
      <c r="AO80" s="219">
        <v>0</v>
      </c>
    </row>
    <row r="81" spans="1:41" ht="14.25">
      <c r="A81" s="221" t="s">
        <v>353</v>
      </c>
      <c r="B81" s="221"/>
      <c r="C81" s="221" t="s">
        <v>198</v>
      </c>
      <c r="D81" s="221" t="s">
        <v>354</v>
      </c>
      <c r="E81" s="223">
        <v>0</v>
      </c>
      <c r="F81" s="223">
        <v>0</v>
      </c>
      <c r="G81" s="220">
        <v>0</v>
      </c>
      <c r="H81" s="220"/>
      <c r="I81" s="220"/>
      <c r="J81" s="220"/>
      <c r="K81" s="220"/>
      <c r="L81" s="220"/>
      <c r="M81" s="220"/>
      <c r="N81" s="220"/>
      <c r="O81" s="220"/>
      <c r="P81" s="220"/>
      <c r="Q81" s="220">
        <v>0</v>
      </c>
      <c r="R81" s="220"/>
      <c r="S81" s="220"/>
      <c r="T81" s="220"/>
      <c r="U81" s="220"/>
      <c r="V81" s="220"/>
      <c r="W81" s="220"/>
      <c r="X81" s="220"/>
      <c r="Y81" s="220"/>
      <c r="Z81" s="220"/>
      <c r="AA81" s="220"/>
      <c r="AB81" s="220">
        <v>0</v>
      </c>
      <c r="AC81" s="220"/>
      <c r="AD81" s="220"/>
      <c r="AE81" s="220"/>
      <c r="AF81" s="220"/>
      <c r="AG81" s="220"/>
      <c r="AH81" s="220"/>
      <c r="AI81" s="220"/>
      <c r="AJ81" s="220"/>
      <c r="AK81" s="220"/>
      <c r="AL81" s="220"/>
      <c r="AM81" s="220"/>
      <c r="AN81" s="220"/>
      <c r="AO81" s="220"/>
    </row>
    <row r="82" spans="1:41" ht="14.25">
      <c r="A82" s="217" t="s">
        <v>355</v>
      </c>
      <c r="B82" s="217"/>
      <c r="C82" s="217" t="s">
        <v>198</v>
      </c>
      <c r="D82" s="217" t="s">
        <v>356</v>
      </c>
      <c r="E82" s="219">
        <v>354288</v>
      </c>
      <c r="F82" s="219">
        <v>335174</v>
      </c>
      <c r="G82" s="220">
        <v>617222</v>
      </c>
      <c r="H82" s="219">
        <v>354288</v>
      </c>
      <c r="I82" s="219">
        <v>0</v>
      </c>
      <c r="J82" s="219">
        <v>0</v>
      </c>
      <c r="K82" s="219">
        <v>23030</v>
      </c>
      <c r="L82" s="219">
        <v>0</v>
      </c>
      <c r="M82" s="219">
        <v>239328</v>
      </c>
      <c r="N82" s="219">
        <v>0</v>
      </c>
      <c r="O82" s="219">
        <v>0</v>
      </c>
      <c r="P82" s="219">
        <v>576</v>
      </c>
      <c r="Q82" s="220">
        <v>72000</v>
      </c>
      <c r="R82" s="219">
        <v>72000</v>
      </c>
      <c r="S82" s="219">
        <v>0</v>
      </c>
      <c r="T82" s="219">
        <v>0</v>
      </c>
      <c r="U82" s="219">
        <v>0</v>
      </c>
      <c r="V82" s="219">
        <v>0</v>
      </c>
      <c r="W82" s="219">
        <v>0</v>
      </c>
      <c r="X82" s="219">
        <v>0</v>
      </c>
      <c r="Y82" s="219">
        <v>0</v>
      </c>
      <c r="Z82" s="219">
        <v>0</v>
      </c>
      <c r="AA82" s="219">
        <v>0</v>
      </c>
      <c r="AB82" s="220">
        <v>240</v>
      </c>
      <c r="AC82" s="219">
        <v>0</v>
      </c>
      <c r="AD82" s="219">
        <v>0</v>
      </c>
      <c r="AE82" s="219">
        <v>0</v>
      </c>
      <c r="AF82" s="219">
        <v>0</v>
      </c>
      <c r="AG82" s="219">
        <v>0</v>
      </c>
      <c r="AH82" s="219">
        <v>0</v>
      </c>
      <c r="AI82" s="219">
        <v>0</v>
      </c>
      <c r="AJ82" s="219">
        <v>0</v>
      </c>
      <c r="AK82" s="219">
        <v>0</v>
      </c>
      <c r="AL82" s="219">
        <v>0</v>
      </c>
      <c r="AM82" s="219">
        <v>0</v>
      </c>
      <c r="AN82" s="219">
        <v>240</v>
      </c>
      <c r="AO82" s="219">
        <v>0</v>
      </c>
    </row>
    <row r="83" spans="1:41" ht="14.25">
      <c r="A83" s="221" t="s">
        <v>357</v>
      </c>
      <c r="B83" s="221"/>
      <c r="C83" s="221" t="s">
        <v>198</v>
      </c>
      <c r="D83" s="221" t="s">
        <v>358</v>
      </c>
      <c r="E83" s="223">
        <v>354288</v>
      </c>
      <c r="F83" s="223">
        <v>335174</v>
      </c>
      <c r="G83" s="220">
        <v>617222</v>
      </c>
      <c r="H83" s="220">
        <v>354288</v>
      </c>
      <c r="I83" s="220"/>
      <c r="J83" s="220"/>
      <c r="K83" s="220">
        <v>23030</v>
      </c>
      <c r="L83" s="220"/>
      <c r="M83" s="220">
        <v>239328</v>
      </c>
      <c r="N83" s="220"/>
      <c r="O83" s="220"/>
      <c r="P83" s="220">
        <v>576</v>
      </c>
      <c r="Q83" s="220">
        <v>72000</v>
      </c>
      <c r="R83" s="220">
        <v>72000</v>
      </c>
      <c r="S83" s="220"/>
      <c r="T83" s="220"/>
      <c r="U83" s="220"/>
      <c r="V83" s="220"/>
      <c r="W83" s="220"/>
      <c r="X83" s="220"/>
      <c r="Y83" s="220"/>
      <c r="Z83" s="220"/>
      <c r="AA83" s="220"/>
      <c r="AB83" s="220">
        <v>240</v>
      </c>
      <c r="AC83" s="220"/>
      <c r="AD83" s="220"/>
      <c r="AE83" s="220"/>
      <c r="AF83" s="220"/>
      <c r="AG83" s="220"/>
      <c r="AH83" s="220"/>
      <c r="AI83" s="220"/>
      <c r="AJ83" s="220"/>
      <c r="AK83" s="220"/>
      <c r="AL83" s="220"/>
      <c r="AM83" s="220"/>
      <c r="AN83" s="220">
        <v>240</v>
      </c>
      <c r="AO83" s="220"/>
    </row>
    <row r="84" spans="1:41" ht="14.25">
      <c r="A84" s="217" t="s">
        <v>359</v>
      </c>
      <c r="B84" s="217"/>
      <c r="C84" s="217" t="s">
        <v>198</v>
      </c>
      <c r="D84" s="217" t="s">
        <v>360</v>
      </c>
      <c r="E84" s="219">
        <v>2762616</v>
      </c>
      <c r="F84" s="219">
        <v>2035182</v>
      </c>
      <c r="G84" s="220">
        <v>4224078</v>
      </c>
      <c r="H84" s="219">
        <v>2510232</v>
      </c>
      <c r="I84" s="219">
        <v>0</v>
      </c>
      <c r="J84" s="219">
        <v>252384</v>
      </c>
      <c r="K84" s="219">
        <v>128610</v>
      </c>
      <c r="L84" s="219">
        <v>0</v>
      </c>
      <c r="M84" s="219">
        <v>1329720</v>
      </c>
      <c r="N84" s="219">
        <v>0</v>
      </c>
      <c r="O84" s="219">
        <v>0</v>
      </c>
      <c r="P84" s="219">
        <v>3132</v>
      </c>
      <c r="Q84" s="220">
        <v>559800</v>
      </c>
      <c r="R84" s="219">
        <v>208000</v>
      </c>
      <c r="S84" s="219">
        <v>33000</v>
      </c>
      <c r="T84" s="219">
        <v>45000</v>
      </c>
      <c r="U84" s="219">
        <v>65000</v>
      </c>
      <c r="V84" s="219">
        <v>40000</v>
      </c>
      <c r="W84" s="219">
        <v>65000</v>
      </c>
      <c r="X84" s="219">
        <v>0</v>
      </c>
      <c r="Y84" s="219">
        <v>103800</v>
      </c>
      <c r="Z84" s="219">
        <v>0</v>
      </c>
      <c r="AA84" s="219">
        <v>0</v>
      </c>
      <c r="AB84" s="220">
        <v>13920</v>
      </c>
      <c r="AC84" s="219">
        <v>0</v>
      </c>
      <c r="AD84" s="219">
        <v>0</v>
      </c>
      <c r="AE84" s="219">
        <v>0</v>
      </c>
      <c r="AF84" s="219">
        <v>0</v>
      </c>
      <c r="AG84" s="219">
        <v>0</v>
      </c>
      <c r="AH84" s="219">
        <v>0</v>
      </c>
      <c r="AI84" s="219">
        <v>0</v>
      </c>
      <c r="AJ84" s="219">
        <v>12000</v>
      </c>
      <c r="AK84" s="219">
        <v>0</v>
      </c>
      <c r="AL84" s="219">
        <v>0</v>
      </c>
      <c r="AM84" s="219">
        <v>0</v>
      </c>
      <c r="AN84" s="219">
        <v>1920</v>
      </c>
      <c r="AO84" s="219">
        <v>0</v>
      </c>
    </row>
    <row r="85" spans="1:41" ht="14.25">
      <c r="A85" s="221" t="s">
        <v>361</v>
      </c>
      <c r="B85" s="221"/>
      <c r="C85" s="221" t="s">
        <v>198</v>
      </c>
      <c r="D85" s="221" t="s">
        <v>362</v>
      </c>
      <c r="E85" s="223">
        <v>1510224</v>
      </c>
      <c r="F85" s="223">
        <v>1222402</v>
      </c>
      <c r="G85" s="220">
        <v>2483726</v>
      </c>
      <c r="H85" s="220">
        <v>1510224</v>
      </c>
      <c r="I85" s="220"/>
      <c r="J85" s="220"/>
      <c r="K85" s="220">
        <v>83030</v>
      </c>
      <c r="L85" s="220"/>
      <c r="M85" s="220">
        <v>888276</v>
      </c>
      <c r="N85" s="220"/>
      <c r="O85" s="220"/>
      <c r="P85" s="220">
        <v>2196</v>
      </c>
      <c r="Q85" s="220">
        <v>248000</v>
      </c>
      <c r="R85" s="220">
        <v>148000</v>
      </c>
      <c r="S85" s="220"/>
      <c r="T85" s="220">
        <v>30000</v>
      </c>
      <c r="U85" s="220">
        <v>40000</v>
      </c>
      <c r="V85" s="220">
        <v>10000</v>
      </c>
      <c r="W85" s="220">
        <v>20000</v>
      </c>
      <c r="X85" s="220"/>
      <c r="Y85" s="220"/>
      <c r="Z85" s="220"/>
      <c r="AA85" s="220"/>
      <c r="AB85" s="220">
        <v>900</v>
      </c>
      <c r="AC85" s="220"/>
      <c r="AD85" s="220"/>
      <c r="AE85" s="220"/>
      <c r="AF85" s="220"/>
      <c r="AG85" s="220"/>
      <c r="AH85" s="220"/>
      <c r="AI85" s="220"/>
      <c r="AJ85" s="220"/>
      <c r="AK85" s="220"/>
      <c r="AL85" s="220"/>
      <c r="AM85" s="220"/>
      <c r="AN85" s="220">
        <v>900</v>
      </c>
      <c r="AO85" s="220"/>
    </row>
    <row r="86" spans="1:41" ht="14.25">
      <c r="A86" s="221" t="s">
        <v>363</v>
      </c>
      <c r="B86" s="221"/>
      <c r="C86" s="221" t="s">
        <v>198</v>
      </c>
      <c r="D86" s="221" t="s">
        <v>364</v>
      </c>
      <c r="E86" s="223">
        <v>1252392</v>
      </c>
      <c r="F86" s="223">
        <v>812780</v>
      </c>
      <c r="G86" s="220">
        <v>1740352</v>
      </c>
      <c r="H86" s="220">
        <v>1000008</v>
      </c>
      <c r="I86" s="220"/>
      <c r="J86" s="220">
        <v>252384</v>
      </c>
      <c r="K86" s="220">
        <v>45580</v>
      </c>
      <c r="L86" s="220"/>
      <c r="M86" s="220">
        <v>441444</v>
      </c>
      <c r="N86" s="220"/>
      <c r="O86" s="220"/>
      <c r="P86" s="220">
        <v>936</v>
      </c>
      <c r="Q86" s="220">
        <v>311800</v>
      </c>
      <c r="R86" s="220">
        <v>60000</v>
      </c>
      <c r="S86" s="220">
        <v>33000</v>
      </c>
      <c r="T86" s="220">
        <v>15000</v>
      </c>
      <c r="U86" s="220">
        <v>25000</v>
      </c>
      <c r="V86" s="220">
        <v>30000</v>
      </c>
      <c r="W86" s="220">
        <v>45000</v>
      </c>
      <c r="X86" s="220"/>
      <c r="Y86" s="220">
        <v>103800</v>
      </c>
      <c r="Z86" s="220"/>
      <c r="AA86" s="220"/>
      <c r="AB86" s="220">
        <v>13020</v>
      </c>
      <c r="AC86" s="220"/>
      <c r="AD86" s="220"/>
      <c r="AE86" s="220"/>
      <c r="AF86" s="220"/>
      <c r="AG86" s="220"/>
      <c r="AH86" s="220"/>
      <c r="AI86" s="220"/>
      <c r="AJ86" s="220">
        <v>12000</v>
      </c>
      <c r="AK86" s="220"/>
      <c r="AL86" s="220"/>
      <c r="AM86" s="220"/>
      <c r="AN86" s="220">
        <v>1020</v>
      </c>
      <c r="AO86" s="220"/>
    </row>
    <row r="87" spans="1:41" ht="14.25">
      <c r="A87" s="213" t="s">
        <v>365</v>
      </c>
      <c r="B87" s="213"/>
      <c r="C87" s="213" t="s">
        <v>198</v>
      </c>
      <c r="D87" s="213" t="s">
        <v>366</v>
      </c>
      <c r="E87" s="215">
        <v>1265760</v>
      </c>
      <c r="F87" s="215">
        <v>488016</v>
      </c>
      <c r="G87" s="215">
        <v>1404836</v>
      </c>
      <c r="H87" s="215">
        <v>756048</v>
      </c>
      <c r="I87" s="215">
        <v>0</v>
      </c>
      <c r="J87" s="215">
        <v>509712</v>
      </c>
      <c r="K87" s="215">
        <v>86444</v>
      </c>
      <c r="L87" s="215">
        <v>0</v>
      </c>
      <c r="M87" s="215">
        <v>51840</v>
      </c>
      <c r="N87" s="215">
        <v>0</v>
      </c>
      <c r="O87" s="215">
        <v>0</v>
      </c>
      <c r="P87" s="215">
        <v>792</v>
      </c>
      <c r="Q87" s="215">
        <v>348100</v>
      </c>
      <c r="R87" s="215">
        <v>60000</v>
      </c>
      <c r="S87" s="215">
        <v>45000</v>
      </c>
      <c r="T87" s="215">
        <v>2000</v>
      </c>
      <c r="U87" s="215">
        <v>12000</v>
      </c>
      <c r="V87" s="215">
        <v>7000</v>
      </c>
      <c r="W87" s="215">
        <v>43500</v>
      </c>
      <c r="X87" s="215">
        <v>25000</v>
      </c>
      <c r="Y87" s="215">
        <v>133600</v>
      </c>
      <c r="Z87" s="215">
        <v>0</v>
      </c>
      <c r="AA87" s="215">
        <v>20000</v>
      </c>
      <c r="AB87" s="215">
        <v>840</v>
      </c>
      <c r="AC87" s="215">
        <v>0</v>
      </c>
      <c r="AD87" s="215">
        <v>0</v>
      </c>
      <c r="AE87" s="215">
        <v>0</v>
      </c>
      <c r="AF87" s="215">
        <v>0</v>
      </c>
      <c r="AG87" s="215">
        <v>0</v>
      </c>
      <c r="AH87" s="215">
        <v>0</v>
      </c>
      <c r="AI87" s="215">
        <v>0</v>
      </c>
      <c r="AJ87" s="215">
        <v>0</v>
      </c>
      <c r="AK87" s="215">
        <v>0</v>
      </c>
      <c r="AL87" s="215">
        <v>0</v>
      </c>
      <c r="AM87" s="215">
        <v>0</v>
      </c>
      <c r="AN87" s="215">
        <v>840</v>
      </c>
      <c r="AO87" s="215">
        <v>0</v>
      </c>
    </row>
    <row r="88" spans="1:41" ht="14.25">
      <c r="A88" s="217" t="s">
        <v>367</v>
      </c>
      <c r="B88" s="217"/>
      <c r="C88" s="217" t="s">
        <v>198</v>
      </c>
      <c r="D88" s="217" t="s">
        <v>368</v>
      </c>
      <c r="E88" s="219">
        <v>797784</v>
      </c>
      <c r="F88" s="219">
        <v>311948</v>
      </c>
      <c r="G88" s="220">
        <v>922732</v>
      </c>
      <c r="H88" s="219">
        <v>489348</v>
      </c>
      <c r="I88" s="219">
        <v>0</v>
      </c>
      <c r="J88" s="219">
        <v>308436</v>
      </c>
      <c r="K88" s="219">
        <v>72604</v>
      </c>
      <c r="L88" s="219">
        <v>0</v>
      </c>
      <c r="M88" s="219">
        <v>51840</v>
      </c>
      <c r="N88" s="219">
        <v>0</v>
      </c>
      <c r="O88" s="219">
        <v>0</v>
      </c>
      <c r="P88" s="219">
        <v>504</v>
      </c>
      <c r="Q88" s="220">
        <v>186400</v>
      </c>
      <c r="R88" s="219">
        <v>22000</v>
      </c>
      <c r="S88" s="219">
        <v>20000</v>
      </c>
      <c r="T88" s="219">
        <v>2000</v>
      </c>
      <c r="U88" s="219">
        <v>6000</v>
      </c>
      <c r="V88" s="219">
        <v>2000</v>
      </c>
      <c r="W88" s="219">
        <v>35000</v>
      </c>
      <c r="X88" s="219">
        <v>25000</v>
      </c>
      <c r="Y88" s="219">
        <v>74400</v>
      </c>
      <c r="Z88" s="219">
        <v>0</v>
      </c>
      <c r="AA88" s="219">
        <v>0</v>
      </c>
      <c r="AB88" s="220">
        <v>600</v>
      </c>
      <c r="AC88" s="219">
        <v>0</v>
      </c>
      <c r="AD88" s="219">
        <v>0</v>
      </c>
      <c r="AE88" s="219">
        <v>0</v>
      </c>
      <c r="AF88" s="219">
        <v>0</v>
      </c>
      <c r="AG88" s="219">
        <v>0</v>
      </c>
      <c r="AH88" s="219">
        <v>0</v>
      </c>
      <c r="AI88" s="219">
        <v>0</v>
      </c>
      <c r="AJ88" s="219">
        <v>0</v>
      </c>
      <c r="AK88" s="219">
        <v>0</v>
      </c>
      <c r="AL88" s="219">
        <v>0</v>
      </c>
      <c r="AM88" s="219">
        <v>0</v>
      </c>
      <c r="AN88" s="219">
        <v>600</v>
      </c>
      <c r="AO88" s="219">
        <v>0</v>
      </c>
    </row>
    <row r="89" spans="1:41" ht="14.25">
      <c r="A89" s="221" t="s">
        <v>369</v>
      </c>
      <c r="B89" s="221"/>
      <c r="C89" s="221" t="s">
        <v>198</v>
      </c>
      <c r="D89" s="221" t="s">
        <v>241</v>
      </c>
      <c r="E89" s="223">
        <v>797784</v>
      </c>
      <c r="F89" s="223">
        <v>311948</v>
      </c>
      <c r="G89" s="220">
        <v>922732</v>
      </c>
      <c r="H89" s="220">
        <v>489348</v>
      </c>
      <c r="I89" s="220"/>
      <c r="J89" s="220">
        <v>308436</v>
      </c>
      <c r="K89" s="220">
        <v>72604</v>
      </c>
      <c r="L89" s="220"/>
      <c r="M89" s="220">
        <v>51840</v>
      </c>
      <c r="N89" s="220"/>
      <c r="O89" s="220"/>
      <c r="P89" s="220">
        <v>504</v>
      </c>
      <c r="Q89" s="220">
        <v>186400</v>
      </c>
      <c r="R89" s="220">
        <v>22000</v>
      </c>
      <c r="S89" s="220">
        <v>20000</v>
      </c>
      <c r="T89" s="220">
        <v>2000</v>
      </c>
      <c r="U89" s="220">
        <v>6000</v>
      </c>
      <c r="V89" s="220">
        <v>2000</v>
      </c>
      <c r="W89" s="220">
        <v>35000</v>
      </c>
      <c r="X89" s="220">
        <v>25000</v>
      </c>
      <c r="Y89" s="220">
        <v>74400</v>
      </c>
      <c r="Z89" s="220"/>
      <c r="AA89" s="220"/>
      <c r="AB89" s="220">
        <v>600</v>
      </c>
      <c r="AC89" s="220"/>
      <c r="AD89" s="220"/>
      <c r="AE89" s="220"/>
      <c r="AF89" s="220"/>
      <c r="AG89" s="220"/>
      <c r="AH89" s="220"/>
      <c r="AI89" s="220"/>
      <c r="AJ89" s="220"/>
      <c r="AK89" s="220"/>
      <c r="AL89" s="220"/>
      <c r="AM89" s="220"/>
      <c r="AN89" s="220">
        <v>600</v>
      </c>
      <c r="AO89" s="220"/>
    </row>
    <row r="90" spans="1:41" ht="14.25">
      <c r="A90" s="217" t="s">
        <v>370</v>
      </c>
      <c r="B90" s="217"/>
      <c r="C90" s="217" t="s">
        <v>198</v>
      </c>
      <c r="D90" s="217" t="s">
        <v>371</v>
      </c>
      <c r="E90" s="219">
        <v>467976</v>
      </c>
      <c r="F90" s="219">
        <v>176068</v>
      </c>
      <c r="G90" s="220">
        <v>482104</v>
      </c>
      <c r="H90" s="219">
        <v>266700</v>
      </c>
      <c r="I90" s="219">
        <v>0</v>
      </c>
      <c r="J90" s="219">
        <v>201276</v>
      </c>
      <c r="K90" s="219">
        <v>13840</v>
      </c>
      <c r="L90" s="219">
        <v>0</v>
      </c>
      <c r="M90" s="219">
        <v>0</v>
      </c>
      <c r="N90" s="219">
        <v>0</v>
      </c>
      <c r="O90" s="219">
        <v>0</v>
      </c>
      <c r="P90" s="219">
        <v>288</v>
      </c>
      <c r="Q90" s="220">
        <v>161700</v>
      </c>
      <c r="R90" s="219">
        <v>38000</v>
      </c>
      <c r="S90" s="219">
        <v>25000</v>
      </c>
      <c r="T90" s="219">
        <v>0</v>
      </c>
      <c r="U90" s="219">
        <v>6000</v>
      </c>
      <c r="V90" s="219">
        <v>5000</v>
      </c>
      <c r="W90" s="219">
        <v>8500</v>
      </c>
      <c r="X90" s="219">
        <v>0</v>
      </c>
      <c r="Y90" s="219">
        <v>59200</v>
      </c>
      <c r="Z90" s="219">
        <v>0</v>
      </c>
      <c r="AA90" s="219">
        <v>20000</v>
      </c>
      <c r="AB90" s="220">
        <v>240</v>
      </c>
      <c r="AC90" s="219">
        <v>0</v>
      </c>
      <c r="AD90" s="219">
        <v>0</v>
      </c>
      <c r="AE90" s="219">
        <v>0</v>
      </c>
      <c r="AF90" s="219">
        <v>0</v>
      </c>
      <c r="AG90" s="219">
        <v>0</v>
      </c>
      <c r="AH90" s="219">
        <v>0</v>
      </c>
      <c r="AI90" s="219">
        <v>0</v>
      </c>
      <c r="AJ90" s="219">
        <v>0</v>
      </c>
      <c r="AK90" s="219">
        <v>0</v>
      </c>
      <c r="AL90" s="219">
        <v>0</v>
      </c>
      <c r="AM90" s="219">
        <v>0</v>
      </c>
      <c r="AN90" s="219">
        <v>240</v>
      </c>
      <c r="AO90" s="219">
        <v>0</v>
      </c>
    </row>
    <row r="91" spans="1:41" ht="14.25">
      <c r="A91" s="221" t="s">
        <v>372</v>
      </c>
      <c r="B91" s="221"/>
      <c r="C91" s="221" t="s">
        <v>198</v>
      </c>
      <c r="D91" s="221" t="s">
        <v>373</v>
      </c>
      <c r="E91" s="223">
        <v>467976</v>
      </c>
      <c r="F91" s="223">
        <v>176068</v>
      </c>
      <c r="G91" s="220">
        <v>482104</v>
      </c>
      <c r="H91" s="220">
        <v>266700</v>
      </c>
      <c r="I91" s="220"/>
      <c r="J91" s="220">
        <v>201276</v>
      </c>
      <c r="K91" s="220">
        <v>13840</v>
      </c>
      <c r="L91" s="220"/>
      <c r="M91" s="220"/>
      <c r="N91" s="220"/>
      <c r="O91" s="220"/>
      <c r="P91" s="220">
        <v>288</v>
      </c>
      <c r="Q91" s="220">
        <v>161700</v>
      </c>
      <c r="R91" s="220">
        <v>38000</v>
      </c>
      <c r="S91" s="220">
        <v>25000</v>
      </c>
      <c r="T91" s="220"/>
      <c r="U91" s="220">
        <v>6000</v>
      </c>
      <c r="V91" s="220">
        <v>5000</v>
      </c>
      <c r="W91" s="220">
        <v>8500</v>
      </c>
      <c r="X91" s="220"/>
      <c r="Y91" s="220">
        <v>59200</v>
      </c>
      <c r="Z91" s="220"/>
      <c r="AA91" s="220">
        <v>20000</v>
      </c>
      <c r="AB91" s="220">
        <v>240</v>
      </c>
      <c r="AC91" s="220"/>
      <c r="AD91" s="220"/>
      <c r="AE91" s="220"/>
      <c r="AF91" s="220"/>
      <c r="AG91" s="220"/>
      <c r="AH91" s="220"/>
      <c r="AI91" s="220"/>
      <c r="AJ91" s="220"/>
      <c r="AK91" s="220"/>
      <c r="AL91" s="220"/>
      <c r="AM91" s="220"/>
      <c r="AN91" s="220">
        <v>240</v>
      </c>
      <c r="AO91" s="220"/>
    </row>
    <row r="92" spans="1:41" ht="14.25">
      <c r="A92" s="213" t="s">
        <v>374</v>
      </c>
      <c r="B92" s="213"/>
      <c r="C92" s="213" t="s">
        <v>198</v>
      </c>
      <c r="D92" s="213" t="s">
        <v>375</v>
      </c>
      <c r="E92" s="215">
        <v>10535760</v>
      </c>
      <c r="F92" s="215">
        <v>9439309</v>
      </c>
      <c r="G92" s="215">
        <v>17352089</v>
      </c>
      <c r="H92" s="215">
        <v>8871066</v>
      </c>
      <c r="I92" s="215">
        <v>0</v>
      </c>
      <c r="J92" s="215">
        <v>1664694</v>
      </c>
      <c r="K92" s="215">
        <v>493650</v>
      </c>
      <c r="L92" s="215">
        <v>0</v>
      </c>
      <c r="M92" s="215">
        <v>5828167</v>
      </c>
      <c r="N92" s="215">
        <v>0</v>
      </c>
      <c r="O92" s="215">
        <v>484540</v>
      </c>
      <c r="P92" s="215">
        <v>9972</v>
      </c>
      <c r="Q92" s="215">
        <v>2610200</v>
      </c>
      <c r="R92" s="215">
        <v>1397200</v>
      </c>
      <c r="S92" s="215">
        <v>204400</v>
      </c>
      <c r="T92" s="215">
        <v>76700</v>
      </c>
      <c r="U92" s="215">
        <v>223500</v>
      </c>
      <c r="V92" s="215">
        <v>48800</v>
      </c>
      <c r="W92" s="215">
        <v>354400</v>
      </c>
      <c r="X92" s="215">
        <v>0</v>
      </c>
      <c r="Y92" s="215">
        <v>265200</v>
      </c>
      <c r="Z92" s="215">
        <v>0</v>
      </c>
      <c r="AA92" s="215">
        <v>40000</v>
      </c>
      <c r="AB92" s="215">
        <v>12780</v>
      </c>
      <c r="AC92" s="215">
        <v>0</v>
      </c>
      <c r="AD92" s="215">
        <v>0</v>
      </c>
      <c r="AE92" s="215">
        <v>0</v>
      </c>
      <c r="AF92" s="215">
        <v>0</v>
      </c>
      <c r="AG92" s="215">
        <v>0</v>
      </c>
      <c r="AH92" s="215">
        <v>0</v>
      </c>
      <c r="AI92" s="215">
        <v>3600</v>
      </c>
      <c r="AJ92" s="215">
        <v>0</v>
      </c>
      <c r="AK92" s="215">
        <v>0</v>
      </c>
      <c r="AL92" s="215">
        <v>0</v>
      </c>
      <c r="AM92" s="215">
        <v>0</v>
      </c>
      <c r="AN92" s="215">
        <v>9180</v>
      </c>
      <c r="AO92" s="215">
        <v>0</v>
      </c>
    </row>
    <row r="93" spans="1:41" ht="14.25">
      <c r="A93" s="217" t="s">
        <v>376</v>
      </c>
      <c r="B93" s="217"/>
      <c r="C93" s="217" t="s">
        <v>198</v>
      </c>
      <c r="D93" s="217" t="s">
        <v>377</v>
      </c>
      <c r="E93" s="219">
        <v>5899792</v>
      </c>
      <c r="F93" s="219">
        <v>5798839</v>
      </c>
      <c r="G93" s="220">
        <v>10224311</v>
      </c>
      <c r="H93" s="219">
        <v>5183974</v>
      </c>
      <c r="I93" s="219">
        <v>0</v>
      </c>
      <c r="J93" s="219">
        <v>715818</v>
      </c>
      <c r="K93" s="219">
        <v>294700</v>
      </c>
      <c r="L93" s="219">
        <v>0</v>
      </c>
      <c r="M93" s="219">
        <v>3816627</v>
      </c>
      <c r="N93" s="219">
        <v>0</v>
      </c>
      <c r="O93" s="219">
        <v>207360</v>
      </c>
      <c r="P93" s="219">
        <v>5832</v>
      </c>
      <c r="Q93" s="220">
        <v>1467600</v>
      </c>
      <c r="R93" s="219">
        <v>558200</v>
      </c>
      <c r="S93" s="219">
        <v>196200</v>
      </c>
      <c r="T93" s="219">
        <v>75500</v>
      </c>
      <c r="U93" s="219">
        <v>211900</v>
      </c>
      <c r="V93" s="219">
        <v>37800</v>
      </c>
      <c r="W93" s="219">
        <v>314400</v>
      </c>
      <c r="X93" s="219">
        <v>0</v>
      </c>
      <c r="Y93" s="219">
        <v>33600</v>
      </c>
      <c r="Z93" s="219">
        <v>0</v>
      </c>
      <c r="AA93" s="219">
        <v>40000</v>
      </c>
      <c r="AB93" s="220">
        <v>6720</v>
      </c>
      <c r="AC93" s="219">
        <v>0</v>
      </c>
      <c r="AD93" s="219">
        <v>0</v>
      </c>
      <c r="AE93" s="219">
        <v>0</v>
      </c>
      <c r="AF93" s="219">
        <v>0</v>
      </c>
      <c r="AG93" s="219">
        <v>0</v>
      </c>
      <c r="AH93" s="219">
        <v>0</v>
      </c>
      <c r="AI93" s="219">
        <v>3600</v>
      </c>
      <c r="AJ93" s="219">
        <v>0</v>
      </c>
      <c r="AK93" s="219">
        <v>0</v>
      </c>
      <c r="AL93" s="219">
        <v>0</v>
      </c>
      <c r="AM93" s="219">
        <v>0</v>
      </c>
      <c r="AN93" s="219">
        <v>3120</v>
      </c>
      <c r="AO93" s="219">
        <v>0</v>
      </c>
    </row>
    <row r="94" spans="1:41" ht="14.25">
      <c r="A94" s="221" t="s">
        <v>378</v>
      </c>
      <c r="B94" s="221"/>
      <c r="C94" s="221" t="s">
        <v>198</v>
      </c>
      <c r="D94" s="221" t="s">
        <v>241</v>
      </c>
      <c r="E94" s="223">
        <v>2033752</v>
      </c>
      <c r="F94" s="223">
        <v>1634579</v>
      </c>
      <c r="G94" s="220">
        <v>3233051</v>
      </c>
      <c r="H94" s="220">
        <v>1626254</v>
      </c>
      <c r="I94" s="220"/>
      <c r="J94" s="220">
        <v>407498</v>
      </c>
      <c r="K94" s="220">
        <v>86500</v>
      </c>
      <c r="L94" s="220"/>
      <c r="M94" s="220">
        <v>951099</v>
      </c>
      <c r="N94" s="220"/>
      <c r="O94" s="220">
        <v>160080</v>
      </c>
      <c r="P94" s="220">
        <v>1620</v>
      </c>
      <c r="Q94" s="220">
        <v>433600</v>
      </c>
      <c r="R94" s="220">
        <v>293000</v>
      </c>
      <c r="S94" s="220">
        <v>26200</v>
      </c>
      <c r="T94" s="220">
        <v>3700</v>
      </c>
      <c r="U94" s="220">
        <v>26600</v>
      </c>
      <c r="V94" s="220">
        <v>1500</v>
      </c>
      <c r="W94" s="220">
        <v>49000</v>
      </c>
      <c r="X94" s="220"/>
      <c r="Y94" s="220">
        <v>33600</v>
      </c>
      <c r="Z94" s="220"/>
      <c r="AA94" s="220"/>
      <c r="AB94" s="220">
        <v>1680</v>
      </c>
      <c r="AC94" s="220"/>
      <c r="AD94" s="220"/>
      <c r="AE94" s="220"/>
      <c r="AF94" s="220"/>
      <c r="AG94" s="220"/>
      <c r="AH94" s="220"/>
      <c r="AI94" s="220"/>
      <c r="AJ94" s="220"/>
      <c r="AK94" s="220"/>
      <c r="AL94" s="220"/>
      <c r="AM94" s="220"/>
      <c r="AN94" s="220">
        <v>1680</v>
      </c>
      <c r="AO94" s="220"/>
    </row>
    <row r="95" spans="1:41" ht="14.25">
      <c r="A95" s="221" t="s">
        <v>379</v>
      </c>
      <c r="B95" s="221"/>
      <c r="C95" s="221" t="s">
        <v>198</v>
      </c>
      <c r="D95" s="221" t="s">
        <v>380</v>
      </c>
      <c r="E95" s="223">
        <v>470148</v>
      </c>
      <c r="F95" s="223">
        <v>439362</v>
      </c>
      <c r="G95" s="220">
        <v>813090</v>
      </c>
      <c r="H95" s="220">
        <v>470148</v>
      </c>
      <c r="I95" s="220"/>
      <c r="J95" s="220"/>
      <c r="K95" s="220">
        <v>20910</v>
      </c>
      <c r="L95" s="220"/>
      <c r="M95" s="220">
        <v>321600</v>
      </c>
      <c r="N95" s="220"/>
      <c r="O95" s="220"/>
      <c r="P95" s="220">
        <v>432</v>
      </c>
      <c r="Q95" s="220">
        <v>96000</v>
      </c>
      <c r="R95" s="220">
        <v>15000</v>
      </c>
      <c r="S95" s="220">
        <v>12000</v>
      </c>
      <c r="T95" s="220">
        <v>22000</v>
      </c>
      <c r="U95" s="220">
        <v>26000</v>
      </c>
      <c r="V95" s="220">
        <v>6000</v>
      </c>
      <c r="W95" s="220">
        <v>15000</v>
      </c>
      <c r="X95" s="220"/>
      <c r="Y95" s="220"/>
      <c r="Z95" s="220"/>
      <c r="AA95" s="220"/>
      <c r="AB95" s="220">
        <v>420</v>
      </c>
      <c r="AC95" s="220"/>
      <c r="AD95" s="220"/>
      <c r="AE95" s="220"/>
      <c r="AF95" s="220"/>
      <c r="AG95" s="220"/>
      <c r="AH95" s="220"/>
      <c r="AI95" s="220"/>
      <c r="AJ95" s="220"/>
      <c r="AK95" s="220"/>
      <c r="AL95" s="220"/>
      <c r="AM95" s="220"/>
      <c r="AN95" s="220">
        <v>420</v>
      </c>
      <c r="AO95" s="220"/>
    </row>
    <row r="96" spans="1:41" ht="14.25">
      <c r="A96" s="221" t="s">
        <v>381</v>
      </c>
      <c r="B96" s="221"/>
      <c r="C96" s="221" t="s">
        <v>198</v>
      </c>
      <c r="D96" s="221" t="s">
        <v>382</v>
      </c>
      <c r="E96" s="223">
        <v>1572756</v>
      </c>
      <c r="F96" s="223">
        <v>2198084</v>
      </c>
      <c r="G96" s="220">
        <v>3270840</v>
      </c>
      <c r="H96" s="220">
        <v>1572756</v>
      </c>
      <c r="I96" s="220"/>
      <c r="J96" s="220"/>
      <c r="K96" s="220">
        <v>104100</v>
      </c>
      <c r="L96" s="220"/>
      <c r="M96" s="220">
        <v>1591824</v>
      </c>
      <c r="N96" s="220"/>
      <c r="O96" s="220"/>
      <c r="P96" s="220">
        <v>2160</v>
      </c>
      <c r="Q96" s="220">
        <v>500000</v>
      </c>
      <c r="R96" s="220">
        <v>140000</v>
      </c>
      <c r="S96" s="220">
        <v>30000</v>
      </c>
      <c r="T96" s="220">
        <v>20000</v>
      </c>
      <c r="U96" s="220">
        <v>95000</v>
      </c>
      <c r="V96" s="220">
        <v>15000</v>
      </c>
      <c r="W96" s="220">
        <v>180000</v>
      </c>
      <c r="X96" s="220"/>
      <c r="Y96" s="220"/>
      <c r="Z96" s="220"/>
      <c r="AA96" s="220">
        <v>20000</v>
      </c>
      <c r="AB96" s="220">
        <v>0</v>
      </c>
      <c r="AC96" s="220"/>
      <c r="AD96" s="220"/>
      <c r="AE96" s="220"/>
      <c r="AF96" s="220"/>
      <c r="AG96" s="220"/>
      <c r="AH96" s="220"/>
      <c r="AI96" s="220"/>
      <c r="AJ96" s="220"/>
      <c r="AK96" s="220"/>
      <c r="AL96" s="220"/>
      <c r="AM96" s="220"/>
      <c r="AN96" s="220"/>
      <c r="AO96" s="220"/>
    </row>
    <row r="97" spans="1:41" ht="14.25">
      <c r="A97" s="221" t="s">
        <v>383</v>
      </c>
      <c r="B97" s="221"/>
      <c r="C97" s="221" t="s">
        <v>198</v>
      </c>
      <c r="D97" s="221" t="s">
        <v>384</v>
      </c>
      <c r="E97" s="223">
        <v>1823136</v>
      </c>
      <c r="F97" s="223">
        <v>1526814</v>
      </c>
      <c r="G97" s="220">
        <v>2907330</v>
      </c>
      <c r="H97" s="220">
        <v>1514816</v>
      </c>
      <c r="I97" s="220"/>
      <c r="J97" s="220">
        <v>308320</v>
      </c>
      <c r="K97" s="220">
        <v>83190</v>
      </c>
      <c r="L97" s="220"/>
      <c r="M97" s="220">
        <v>952104</v>
      </c>
      <c r="N97" s="220"/>
      <c r="O97" s="220">
        <v>47280</v>
      </c>
      <c r="P97" s="220">
        <v>1620</v>
      </c>
      <c r="Q97" s="220">
        <v>438000</v>
      </c>
      <c r="R97" s="220">
        <v>110200</v>
      </c>
      <c r="S97" s="220">
        <v>128000</v>
      </c>
      <c r="T97" s="220">
        <v>29800</v>
      </c>
      <c r="U97" s="220">
        <v>64300</v>
      </c>
      <c r="V97" s="220">
        <v>15300</v>
      </c>
      <c r="W97" s="220">
        <v>70400</v>
      </c>
      <c r="X97" s="220"/>
      <c r="Y97" s="220">
        <v>0</v>
      </c>
      <c r="Z97" s="220"/>
      <c r="AA97" s="220">
        <v>20000</v>
      </c>
      <c r="AB97" s="220">
        <v>4620</v>
      </c>
      <c r="AC97" s="220"/>
      <c r="AD97" s="220"/>
      <c r="AE97" s="220"/>
      <c r="AF97" s="220"/>
      <c r="AG97" s="220"/>
      <c r="AH97" s="220"/>
      <c r="AI97" s="220">
        <v>3600</v>
      </c>
      <c r="AJ97" s="220"/>
      <c r="AK97" s="220"/>
      <c r="AL97" s="220"/>
      <c r="AM97" s="220"/>
      <c r="AN97" s="220">
        <v>1020</v>
      </c>
      <c r="AO97" s="220"/>
    </row>
    <row r="98" spans="1:41" ht="14.25">
      <c r="A98" s="217" t="s">
        <v>385</v>
      </c>
      <c r="B98" s="217"/>
      <c r="C98" s="217" t="s">
        <v>198</v>
      </c>
      <c r="D98" s="217" t="s">
        <v>386</v>
      </c>
      <c r="E98" s="219">
        <v>197280</v>
      </c>
      <c r="F98" s="219">
        <v>216204</v>
      </c>
      <c r="G98" s="220">
        <v>365424</v>
      </c>
      <c r="H98" s="219">
        <v>197280</v>
      </c>
      <c r="I98" s="219">
        <v>0</v>
      </c>
      <c r="J98" s="219">
        <v>0</v>
      </c>
      <c r="K98" s="219">
        <v>10380</v>
      </c>
      <c r="L98" s="219">
        <v>0</v>
      </c>
      <c r="M98" s="219">
        <v>157548</v>
      </c>
      <c r="N98" s="219">
        <v>0</v>
      </c>
      <c r="O98" s="219">
        <v>0</v>
      </c>
      <c r="P98" s="219">
        <v>216</v>
      </c>
      <c r="Q98" s="220">
        <v>48000</v>
      </c>
      <c r="R98" s="219">
        <v>48000</v>
      </c>
      <c r="S98" s="219">
        <v>0</v>
      </c>
      <c r="T98" s="219">
        <v>0</v>
      </c>
      <c r="U98" s="219">
        <v>0</v>
      </c>
      <c r="V98" s="219">
        <v>0</v>
      </c>
      <c r="W98" s="219">
        <v>0</v>
      </c>
      <c r="X98" s="219">
        <v>0</v>
      </c>
      <c r="Y98" s="219">
        <v>0</v>
      </c>
      <c r="Z98" s="219">
        <v>0</v>
      </c>
      <c r="AA98" s="219">
        <v>0</v>
      </c>
      <c r="AB98" s="220">
        <v>60</v>
      </c>
      <c r="AC98" s="219">
        <v>0</v>
      </c>
      <c r="AD98" s="219">
        <v>0</v>
      </c>
      <c r="AE98" s="219">
        <v>0</v>
      </c>
      <c r="AF98" s="219">
        <v>0</v>
      </c>
      <c r="AG98" s="219">
        <v>0</v>
      </c>
      <c r="AH98" s="219">
        <v>0</v>
      </c>
      <c r="AI98" s="219">
        <v>0</v>
      </c>
      <c r="AJ98" s="219">
        <v>0</v>
      </c>
      <c r="AK98" s="219">
        <v>0</v>
      </c>
      <c r="AL98" s="219">
        <v>0</v>
      </c>
      <c r="AM98" s="219">
        <v>0</v>
      </c>
      <c r="AN98" s="219">
        <v>60</v>
      </c>
      <c r="AO98" s="219">
        <v>0</v>
      </c>
    </row>
    <row r="99" spans="1:41" ht="14.25">
      <c r="A99" s="221">
        <v>200809497</v>
      </c>
      <c r="B99" s="221"/>
      <c r="C99" s="221"/>
      <c r="D99" s="221" t="s">
        <v>241</v>
      </c>
      <c r="E99" s="223">
        <v>197280</v>
      </c>
      <c r="F99" s="223">
        <v>216204</v>
      </c>
      <c r="G99" s="220">
        <v>365424</v>
      </c>
      <c r="H99" s="220">
        <v>197280</v>
      </c>
      <c r="I99" s="220"/>
      <c r="J99" s="220"/>
      <c r="K99" s="220">
        <v>10380</v>
      </c>
      <c r="L99" s="220"/>
      <c r="M99" s="220">
        <v>157548</v>
      </c>
      <c r="N99" s="220"/>
      <c r="O99" s="220"/>
      <c r="P99" s="220">
        <v>216</v>
      </c>
      <c r="Q99" s="220">
        <v>48000</v>
      </c>
      <c r="R99" s="220">
        <v>48000</v>
      </c>
      <c r="S99" s="220">
        <v>0</v>
      </c>
      <c r="T99" s="220">
        <v>0</v>
      </c>
      <c r="U99" s="220">
        <v>0</v>
      </c>
      <c r="V99" s="220">
        <v>0</v>
      </c>
      <c r="W99" s="220">
        <v>0</v>
      </c>
      <c r="X99" s="220"/>
      <c r="Y99" s="220"/>
      <c r="Z99" s="220"/>
      <c r="AA99" s="220"/>
      <c r="AB99" s="220">
        <v>60</v>
      </c>
      <c r="AC99" s="220"/>
      <c r="AD99" s="220"/>
      <c r="AE99" s="220"/>
      <c r="AF99" s="220"/>
      <c r="AG99" s="220"/>
      <c r="AH99" s="220"/>
      <c r="AI99" s="220"/>
      <c r="AJ99" s="220"/>
      <c r="AK99" s="220"/>
      <c r="AL99" s="220"/>
      <c r="AM99" s="220"/>
      <c r="AN99" s="220">
        <v>60</v>
      </c>
      <c r="AO99" s="220"/>
    </row>
    <row r="100" spans="1:41" ht="14.25">
      <c r="A100" s="217" t="s">
        <v>387</v>
      </c>
      <c r="B100" s="217"/>
      <c r="C100" s="217" t="s">
        <v>198</v>
      </c>
      <c r="D100" s="217" t="s">
        <v>388</v>
      </c>
      <c r="E100" s="219">
        <v>4438688</v>
      </c>
      <c r="F100" s="219">
        <v>3424266</v>
      </c>
      <c r="G100" s="220">
        <v>6762354</v>
      </c>
      <c r="H100" s="219">
        <v>3489812</v>
      </c>
      <c r="I100" s="219">
        <v>0</v>
      </c>
      <c r="J100" s="219">
        <v>948876</v>
      </c>
      <c r="K100" s="219">
        <v>188570</v>
      </c>
      <c r="L100" s="219">
        <v>0</v>
      </c>
      <c r="M100" s="219">
        <v>1853992</v>
      </c>
      <c r="N100" s="219">
        <v>0</v>
      </c>
      <c r="O100" s="219">
        <v>277180</v>
      </c>
      <c r="P100" s="219">
        <v>3924</v>
      </c>
      <c r="Q100" s="220">
        <v>1094600</v>
      </c>
      <c r="R100" s="219">
        <v>791000</v>
      </c>
      <c r="S100" s="219">
        <v>8200</v>
      </c>
      <c r="T100" s="219">
        <v>1200</v>
      </c>
      <c r="U100" s="219">
        <v>11600</v>
      </c>
      <c r="V100" s="219">
        <v>11000</v>
      </c>
      <c r="W100" s="219">
        <v>40000</v>
      </c>
      <c r="X100" s="219">
        <v>0</v>
      </c>
      <c r="Y100" s="219">
        <v>231600</v>
      </c>
      <c r="Z100" s="219">
        <v>0</v>
      </c>
      <c r="AA100" s="219">
        <v>0</v>
      </c>
      <c r="AB100" s="220">
        <v>6000</v>
      </c>
      <c r="AC100" s="219">
        <v>0</v>
      </c>
      <c r="AD100" s="219">
        <v>0</v>
      </c>
      <c r="AE100" s="219">
        <v>0</v>
      </c>
      <c r="AF100" s="219">
        <v>0</v>
      </c>
      <c r="AG100" s="219">
        <v>0</v>
      </c>
      <c r="AH100" s="219">
        <v>0</v>
      </c>
      <c r="AI100" s="219">
        <v>0</v>
      </c>
      <c r="AJ100" s="219">
        <v>0</v>
      </c>
      <c r="AK100" s="219">
        <v>0</v>
      </c>
      <c r="AL100" s="219">
        <v>0</v>
      </c>
      <c r="AM100" s="219">
        <v>0</v>
      </c>
      <c r="AN100" s="219">
        <v>6000</v>
      </c>
      <c r="AO100" s="219">
        <v>0</v>
      </c>
    </row>
    <row r="101" spans="1:41" ht="14.25">
      <c r="A101" s="221" t="s">
        <v>389</v>
      </c>
      <c r="B101" s="221"/>
      <c r="C101" s="221" t="s">
        <v>198</v>
      </c>
      <c r="D101" s="221" t="s">
        <v>241</v>
      </c>
      <c r="E101" s="223">
        <v>684348</v>
      </c>
      <c r="F101" s="223">
        <v>914648</v>
      </c>
      <c r="G101" s="220">
        <v>1455156</v>
      </c>
      <c r="H101" s="220">
        <v>684348</v>
      </c>
      <c r="I101" s="220"/>
      <c r="J101" s="220"/>
      <c r="K101" s="220">
        <v>41520</v>
      </c>
      <c r="L101" s="220"/>
      <c r="M101" s="220">
        <v>628464</v>
      </c>
      <c r="N101" s="220"/>
      <c r="O101" s="220">
        <v>99960</v>
      </c>
      <c r="P101" s="220">
        <v>864</v>
      </c>
      <c r="Q101" s="220">
        <v>140000</v>
      </c>
      <c r="R101" s="220">
        <v>114000</v>
      </c>
      <c r="S101" s="220">
        <v>1200</v>
      </c>
      <c r="T101" s="220">
        <v>1200</v>
      </c>
      <c r="U101" s="220">
        <v>6600</v>
      </c>
      <c r="V101" s="220">
        <v>5000</v>
      </c>
      <c r="W101" s="220">
        <v>12000</v>
      </c>
      <c r="X101" s="220"/>
      <c r="Y101" s="220"/>
      <c r="Z101" s="220"/>
      <c r="AA101" s="220"/>
      <c r="AB101" s="220">
        <v>3840</v>
      </c>
      <c r="AC101" s="220"/>
      <c r="AD101" s="220"/>
      <c r="AE101" s="220"/>
      <c r="AF101" s="220"/>
      <c r="AG101" s="220"/>
      <c r="AH101" s="220"/>
      <c r="AI101" s="220"/>
      <c r="AJ101" s="220"/>
      <c r="AK101" s="220"/>
      <c r="AL101" s="220"/>
      <c r="AM101" s="220"/>
      <c r="AN101" s="220">
        <v>3840</v>
      </c>
      <c r="AO101" s="220"/>
    </row>
    <row r="102" spans="1:41" ht="14.25">
      <c r="A102" s="221" t="s">
        <v>390</v>
      </c>
      <c r="B102" s="221"/>
      <c r="C102" s="221" t="s">
        <v>198</v>
      </c>
      <c r="D102" s="221" t="s">
        <v>391</v>
      </c>
      <c r="E102" s="223">
        <v>937928</v>
      </c>
      <c r="F102" s="223">
        <v>1363518</v>
      </c>
      <c r="G102" s="220">
        <v>1987966</v>
      </c>
      <c r="H102" s="220">
        <v>937928</v>
      </c>
      <c r="I102" s="220"/>
      <c r="J102" s="220"/>
      <c r="K102" s="220">
        <v>53630</v>
      </c>
      <c r="L102" s="220"/>
      <c r="M102" s="220">
        <v>856212</v>
      </c>
      <c r="N102" s="220"/>
      <c r="O102" s="220">
        <v>139080</v>
      </c>
      <c r="P102" s="220">
        <v>1116</v>
      </c>
      <c r="Q102" s="220">
        <v>313000</v>
      </c>
      <c r="R102" s="220">
        <v>297000</v>
      </c>
      <c r="S102" s="220">
        <v>2000</v>
      </c>
      <c r="T102" s="220"/>
      <c r="U102" s="220">
        <v>5000</v>
      </c>
      <c r="V102" s="220">
        <v>1000</v>
      </c>
      <c r="W102" s="220">
        <v>8000</v>
      </c>
      <c r="X102" s="220"/>
      <c r="Y102" s="220"/>
      <c r="Z102" s="220"/>
      <c r="AA102" s="220"/>
      <c r="AB102" s="220">
        <v>480</v>
      </c>
      <c r="AC102" s="220"/>
      <c r="AD102" s="220"/>
      <c r="AE102" s="220"/>
      <c r="AF102" s="220"/>
      <c r="AG102" s="220"/>
      <c r="AH102" s="220"/>
      <c r="AI102" s="220"/>
      <c r="AJ102" s="220"/>
      <c r="AK102" s="220"/>
      <c r="AL102" s="220"/>
      <c r="AM102" s="220"/>
      <c r="AN102" s="220">
        <v>480</v>
      </c>
      <c r="AO102" s="220"/>
    </row>
    <row r="103" spans="1:41" ht="14.25">
      <c r="A103" s="221" t="s">
        <v>392</v>
      </c>
      <c r="B103" s="221"/>
      <c r="C103" s="221" t="s">
        <v>198</v>
      </c>
      <c r="D103" s="221" t="s">
        <v>393</v>
      </c>
      <c r="E103" s="223">
        <v>2816412</v>
      </c>
      <c r="F103" s="223">
        <v>1146100</v>
      </c>
      <c r="G103" s="220">
        <v>3319232</v>
      </c>
      <c r="H103" s="220">
        <v>1867536</v>
      </c>
      <c r="I103" s="220"/>
      <c r="J103" s="220">
        <v>948876</v>
      </c>
      <c r="K103" s="220">
        <v>93420</v>
      </c>
      <c r="L103" s="220"/>
      <c r="M103" s="220">
        <v>369316</v>
      </c>
      <c r="N103" s="220"/>
      <c r="O103" s="220">
        <v>38140</v>
      </c>
      <c r="P103" s="220">
        <v>1944</v>
      </c>
      <c r="Q103" s="220">
        <v>641600</v>
      </c>
      <c r="R103" s="220">
        <v>380000</v>
      </c>
      <c r="S103" s="220">
        <v>5000</v>
      </c>
      <c r="T103" s="220"/>
      <c r="U103" s="220"/>
      <c r="V103" s="220">
        <v>5000</v>
      </c>
      <c r="W103" s="220">
        <v>20000</v>
      </c>
      <c r="X103" s="220"/>
      <c r="Y103" s="220">
        <v>231600</v>
      </c>
      <c r="Z103" s="220"/>
      <c r="AA103" s="220"/>
      <c r="AB103" s="220">
        <v>1680</v>
      </c>
      <c r="AC103" s="220"/>
      <c r="AD103" s="220"/>
      <c r="AE103" s="220"/>
      <c r="AF103" s="220"/>
      <c r="AG103" s="220"/>
      <c r="AH103" s="220"/>
      <c r="AI103" s="220"/>
      <c r="AJ103" s="220"/>
      <c r="AK103" s="220"/>
      <c r="AL103" s="220"/>
      <c r="AM103" s="220"/>
      <c r="AN103" s="220">
        <v>1680</v>
      </c>
      <c r="AO103" s="220"/>
    </row>
    <row r="104" spans="1:41" ht="14.25">
      <c r="A104" s="213" t="s">
        <v>394</v>
      </c>
      <c r="B104" s="213"/>
      <c r="C104" s="213" t="s">
        <v>198</v>
      </c>
      <c r="D104" s="213" t="s">
        <v>395</v>
      </c>
      <c r="E104" s="215">
        <v>20683093</v>
      </c>
      <c r="F104" s="215">
        <v>29001894.52</v>
      </c>
      <c r="G104" s="215">
        <v>38301141</v>
      </c>
      <c r="H104" s="215">
        <v>15930720</v>
      </c>
      <c r="I104" s="215">
        <v>541812</v>
      </c>
      <c r="J104" s="215">
        <v>3190704</v>
      </c>
      <c r="K104" s="215">
        <v>7553210</v>
      </c>
      <c r="L104" s="215">
        <v>0</v>
      </c>
      <c r="M104" s="215">
        <v>9942985</v>
      </c>
      <c r="N104" s="215">
        <v>0</v>
      </c>
      <c r="O104" s="215">
        <v>915906</v>
      </c>
      <c r="P104" s="215">
        <v>225804</v>
      </c>
      <c r="Q104" s="215">
        <v>4866000</v>
      </c>
      <c r="R104" s="215">
        <v>2293200</v>
      </c>
      <c r="S104" s="215">
        <v>341700</v>
      </c>
      <c r="T104" s="215">
        <v>110100</v>
      </c>
      <c r="U104" s="215">
        <v>496400</v>
      </c>
      <c r="V104" s="215">
        <v>224300</v>
      </c>
      <c r="W104" s="215">
        <v>616500</v>
      </c>
      <c r="X104" s="215">
        <v>15000</v>
      </c>
      <c r="Y104" s="215">
        <v>724800</v>
      </c>
      <c r="Z104" s="215">
        <v>4000</v>
      </c>
      <c r="AA104" s="215">
        <v>40000</v>
      </c>
      <c r="AB104" s="215">
        <v>6524608.52</v>
      </c>
      <c r="AC104" s="215">
        <v>1561669</v>
      </c>
      <c r="AD104" s="215">
        <v>162345</v>
      </c>
      <c r="AE104" s="215">
        <v>0</v>
      </c>
      <c r="AF104" s="215">
        <v>281118.52</v>
      </c>
      <c r="AG104" s="215">
        <v>0</v>
      </c>
      <c r="AH104" s="215">
        <v>0</v>
      </c>
      <c r="AI104" s="215">
        <v>206630</v>
      </c>
      <c r="AJ104" s="215">
        <v>4183246</v>
      </c>
      <c r="AK104" s="215">
        <v>86400</v>
      </c>
      <c r="AL104" s="215">
        <v>0</v>
      </c>
      <c r="AM104" s="215">
        <v>0</v>
      </c>
      <c r="AN104" s="215">
        <v>43200</v>
      </c>
      <c r="AO104" s="215">
        <v>0</v>
      </c>
    </row>
    <row r="105" spans="1:41" ht="14.25">
      <c r="A105" s="217" t="s">
        <v>396</v>
      </c>
      <c r="B105" s="217"/>
      <c r="C105" s="217" t="s">
        <v>198</v>
      </c>
      <c r="D105" s="217" t="s">
        <v>397</v>
      </c>
      <c r="E105" s="219">
        <v>12838745</v>
      </c>
      <c r="F105" s="219">
        <v>12828318</v>
      </c>
      <c r="G105" s="220">
        <v>22524343</v>
      </c>
      <c r="H105" s="219">
        <v>11373149</v>
      </c>
      <c r="I105" s="219">
        <v>0</v>
      </c>
      <c r="J105" s="219">
        <v>1465596</v>
      </c>
      <c r="K105" s="219">
        <v>1123306</v>
      </c>
      <c r="L105" s="219">
        <v>0</v>
      </c>
      <c r="M105" s="219">
        <v>7878904</v>
      </c>
      <c r="N105" s="219">
        <v>0</v>
      </c>
      <c r="O105" s="219">
        <v>666540</v>
      </c>
      <c r="P105" s="219">
        <v>16848</v>
      </c>
      <c r="Q105" s="220">
        <v>3103000</v>
      </c>
      <c r="R105" s="219">
        <v>1566800</v>
      </c>
      <c r="S105" s="219">
        <v>234900</v>
      </c>
      <c r="T105" s="219">
        <v>59800</v>
      </c>
      <c r="U105" s="219">
        <v>375800</v>
      </c>
      <c r="V105" s="219">
        <v>163100</v>
      </c>
      <c r="W105" s="219">
        <v>397000</v>
      </c>
      <c r="X105" s="219">
        <v>0</v>
      </c>
      <c r="Y105" s="219">
        <v>285600</v>
      </c>
      <c r="Z105" s="219">
        <v>0</v>
      </c>
      <c r="AA105" s="219">
        <v>20000</v>
      </c>
      <c r="AB105" s="220">
        <v>39720</v>
      </c>
      <c r="AC105" s="219">
        <v>0</v>
      </c>
      <c r="AD105" s="219">
        <v>0</v>
      </c>
      <c r="AE105" s="219">
        <v>0</v>
      </c>
      <c r="AF105" s="219">
        <v>0</v>
      </c>
      <c r="AG105" s="219">
        <v>0</v>
      </c>
      <c r="AH105" s="219">
        <v>0</v>
      </c>
      <c r="AI105" s="219">
        <v>0</v>
      </c>
      <c r="AJ105" s="219">
        <v>8400</v>
      </c>
      <c r="AK105" s="219">
        <v>14400</v>
      </c>
      <c r="AL105" s="219">
        <v>0</v>
      </c>
      <c r="AM105" s="219">
        <v>0</v>
      </c>
      <c r="AN105" s="219">
        <v>16920</v>
      </c>
      <c r="AO105" s="219">
        <v>0</v>
      </c>
    </row>
    <row r="106" spans="1:41" ht="14.25">
      <c r="A106" s="221">
        <v>4160202</v>
      </c>
      <c r="B106" s="221"/>
      <c r="C106" s="221"/>
      <c r="D106" s="221" t="s">
        <v>241</v>
      </c>
      <c r="E106" s="223">
        <v>11164457</v>
      </c>
      <c r="F106" s="223">
        <v>10875532</v>
      </c>
      <c r="G106" s="220">
        <v>19395009</v>
      </c>
      <c r="H106" s="220">
        <v>9799181</v>
      </c>
      <c r="I106" s="220"/>
      <c r="J106" s="220">
        <v>1365276</v>
      </c>
      <c r="K106" s="220">
        <v>1021236</v>
      </c>
      <c r="L106" s="220"/>
      <c r="M106" s="220">
        <v>6579484</v>
      </c>
      <c r="N106" s="220"/>
      <c r="O106" s="220">
        <v>614820</v>
      </c>
      <c r="P106" s="220">
        <v>15012</v>
      </c>
      <c r="Q106" s="220">
        <v>2608800</v>
      </c>
      <c r="R106" s="220">
        <v>1399400</v>
      </c>
      <c r="S106" s="220">
        <v>199600</v>
      </c>
      <c r="T106" s="220">
        <v>58600</v>
      </c>
      <c r="U106" s="220">
        <v>292800</v>
      </c>
      <c r="V106" s="220">
        <v>119000</v>
      </c>
      <c r="W106" s="220">
        <v>276000</v>
      </c>
      <c r="X106" s="220"/>
      <c r="Y106" s="220">
        <v>263400</v>
      </c>
      <c r="Z106" s="220"/>
      <c r="AA106" s="220"/>
      <c r="AB106" s="220">
        <v>36180</v>
      </c>
      <c r="AC106" s="220"/>
      <c r="AD106" s="220"/>
      <c r="AE106" s="220"/>
      <c r="AF106" s="220"/>
      <c r="AG106" s="220"/>
      <c r="AH106" s="220"/>
      <c r="AI106" s="220"/>
      <c r="AJ106" s="220">
        <v>8400</v>
      </c>
      <c r="AK106" s="220">
        <v>14400</v>
      </c>
      <c r="AL106" s="220"/>
      <c r="AM106" s="220"/>
      <c r="AN106" s="220">
        <v>13380</v>
      </c>
      <c r="AO106" s="220"/>
    </row>
    <row r="107" spans="1:41" ht="14.25">
      <c r="A107" s="221" t="s">
        <v>398</v>
      </c>
      <c r="B107" s="221"/>
      <c r="C107" s="221" t="s">
        <v>198</v>
      </c>
      <c r="D107" s="221" t="s">
        <v>399</v>
      </c>
      <c r="E107" s="223">
        <v>1674288</v>
      </c>
      <c r="F107" s="223">
        <v>1952786</v>
      </c>
      <c r="G107" s="220">
        <v>3129334</v>
      </c>
      <c r="H107" s="220">
        <v>1573968</v>
      </c>
      <c r="I107" s="220"/>
      <c r="J107" s="220">
        <v>100320</v>
      </c>
      <c r="K107" s="220">
        <v>102070</v>
      </c>
      <c r="L107" s="220"/>
      <c r="M107" s="220">
        <v>1299420</v>
      </c>
      <c r="N107" s="220"/>
      <c r="O107" s="220">
        <v>51720</v>
      </c>
      <c r="P107" s="220">
        <v>1836</v>
      </c>
      <c r="Q107" s="220">
        <v>494200</v>
      </c>
      <c r="R107" s="220">
        <v>167400</v>
      </c>
      <c r="S107" s="220">
        <v>35300</v>
      </c>
      <c r="T107" s="220">
        <v>1200</v>
      </c>
      <c r="U107" s="220">
        <v>83000</v>
      </c>
      <c r="V107" s="220">
        <v>44100</v>
      </c>
      <c r="W107" s="220">
        <v>121000</v>
      </c>
      <c r="X107" s="220"/>
      <c r="Y107" s="220">
        <v>22200</v>
      </c>
      <c r="Z107" s="220"/>
      <c r="AA107" s="220">
        <v>20000</v>
      </c>
      <c r="AB107" s="220">
        <v>3540</v>
      </c>
      <c r="AC107" s="220"/>
      <c r="AD107" s="220"/>
      <c r="AE107" s="220"/>
      <c r="AF107" s="220"/>
      <c r="AG107" s="220"/>
      <c r="AH107" s="220"/>
      <c r="AI107" s="220"/>
      <c r="AJ107" s="220"/>
      <c r="AK107" s="220"/>
      <c r="AL107" s="220"/>
      <c r="AM107" s="220"/>
      <c r="AN107" s="220">
        <v>3540</v>
      </c>
      <c r="AO107" s="220"/>
    </row>
    <row r="108" spans="1:41" ht="14.25">
      <c r="A108" s="217" t="s">
        <v>400</v>
      </c>
      <c r="B108" s="217"/>
      <c r="C108" s="217" t="s">
        <v>198</v>
      </c>
      <c r="D108" s="217" t="s">
        <v>401</v>
      </c>
      <c r="E108" s="219">
        <v>5233267</v>
      </c>
      <c r="F108" s="219">
        <v>4729505</v>
      </c>
      <c r="G108" s="220">
        <v>8340992</v>
      </c>
      <c r="H108" s="219">
        <v>3948067</v>
      </c>
      <c r="I108" s="219">
        <v>541812</v>
      </c>
      <c r="J108" s="219">
        <v>1285200</v>
      </c>
      <c r="K108" s="219">
        <v>247390</v>
      </c>
      <c r="L108" s="219">
        <v>0</v>
      </c>
      <c r="M108" s="219">
        <v>2064081</v>
      </c>
      <c r="N108" s="219">
        <v>0</v>
      </c>
      <c r="O108" s="219">
        <v>249366</v>
      </c>
      <c r="P108" s="219">
        <v>5076</v>
      </c>
      <c r="Q108" s="220">
        <v>1502200</v>
      </c>
      <c r="R108" s="219">
        <v>682400</v>
      </c>
      <c r="S108" s="219">
        <v>84800</v>
      </c>
      <c r="T108" s="219">
        <v>47300</v>
      </c>
      <c r="U108" s="219">
        <v>96600</v>
      </c>
      <c r="V108" s="219">
        <v>41200</v>
      </c>
      <c r="W108" s="219">
        <v>205500</v>
      </c>
      <c r="X108" s="219">
        <v>10000</v>
      </c>
      <c r="Y108" s="219">
        <v>314400</v>
      </c>
      <c r="Z108" s="219">
        <v>0</v>
      </c>
      <c r="AA108" s="219">
        <v>20000</v>
      </c>
      <c r="AB108" s="220">
        <v>119580</v>
      </c>
      <c r="AC108" s="219">
        <v>0</v>
      </c>
      <c r="AD108" s="219">
        <v>0</v>
      </c>
      <c r="AE108" s="219">
        <v>0</v>
      </c>
      <c r="AF108" s="219">
        <v>0</v>
      </c>
      <c r="AG108" s="219">
        <v>0</v>
      </c>
      <c r="AH108" s="219">
        <v>0</v>
      </c>
      <c r="AI108" s="219">
        <v>7200</v>
      </c>
      <c r="AJ108" s="219">
        <v>48000</v>
      </c>
      <c r="AK108" s="219">
        <v>57600</v>
      </c>
      <c r="AL108" s="219">
        <v>0</v>
      </c>
      <c r="AM108" s="219">
        <v>0</v>
      </c>
      <c r="AN108" s="219">
        <v>6780</v>
      </c>
      <c r="AO108" s="219">
        <v>0</v>
      </c>
    </row>
    <row r="109" spans="1:41" ht="14.25">
      <c r="A109" s="221" t="s">
        <v>402</v>
      </c>
      <c r="B109" s="221"/>
      <c r="C109" s="221" t="s">
        <v>198</v>
      </c>
      <c r="D109" s="221" t="s">
        <v>241</v>
      </c>
      <c r="E109" s="223">
        <v>4726867</v>
      </c>
      <c r="F109" s="223">
        <v>4464921</v>
      </c>
      <c r="G109" s="220">
        <v>7761768</v>
      </c>
      <c r="H109" s="220">
        <v>3635947</v>
      </c>
      <c r="I109" s="220">
        <v>541812</v>
      </c>
      <c r="J109" s="220">
        <v>1090920</v>
      </c>
      <c r="K109" s="220">
        <v>230090</v>
      </c>
      <c r="L109" s="220"/>
      <c r="M109" s="220">
        <v>2016285</v>
      </c>
      <c r="N109" s="220"/>
      <c r="O109" s="220">
        <v>241926</v>
      </c>
      <c r="P109" s="220">
        <v>4788</v>
      </c>
      <c r="Q109" s="220">
        <v>1339600</v>
      </c>
      <c r="R109" s="220">
        <v>629000</v>
      </c>
      <c r="S109" s="220">
        <v>69800</v>
      </c>
      <c r="T109" s="220">
        <v>39800</v>
      </c>
      <c r="U109" s="220">
        <v>83600</v>
      </c>
      <c r="V109" s="220">
        <v>40000</v>
      </c>
      <c r="W109" s="220">
        <v>190000</v>
      </c>
      <c r="X109" s="220">
        <v>10000</v>
      </c>
      <c r="Y109" s="220">
        <v>257400</v>
      </c>
      <c r="Z109" s="220"/>
      <c r="AA109" s="220">
        <v>20000</v>
      </c>
      <c r="AB109" s="220">
        <v>90420</v>
      </c>
      <c r="AC109" s="220"/>
      <c r="AD109" s="220"/>
      <c r="AE109" s="220"/>
      <c r="AF109" s="220"/>
      <c r="AG109" s="220"/>
      <c r="AH109" s="220"/>
      <c r="AI109" s="220"/>
      <c r="AJ109" s="220">
        <v>33600</v>
      </c>
      <c r="AK109" s="220">
        <v>50400</v>
      </c>
      <c r="AL109" s="220"/>
      <c r="AM109" s="220"/>
      <c r="AN109" s="220">
        <v>6420</v>
      </c>
      <c r="AO109" s="220"/>
    </row>
    <row r="110" spans="1:41" ht="14.25">
      <c r="A110" s="221" t="s">
        <v>403</v>
      </c>
      <c r="B110" s="221"/>
      <c r="C110" s="221" t="s">
        <v>198</v>
      </c>
      <c r="D110" s="221" t="s">
        <v>404</v>
      </c>
      <c r="E110" s="223">
        <v>457404</v>
      </c>
      <c r="F110" s="223">
        <v>135488</v>
      </c>
      <c r="G110" s="220">
        <v>471532</v>
      </c>
      <c r="H110" s="220">
        <v>263124</v>
      </c>
      <c r="I110" s="220"/>
      <c r="J110" s="220">
        <v>194280</v>
      </c>
      <c r="K110" s="220">
        <v>13840</v>
      </c>
      <c r="L110" s="220"/>
      <c r="M110" s="220"/>
      <c r="N110" s="220"/>
      <c r="O110" s="220"/>
      <c r="P110" s="220">
        <v>288</v>
      </c>
      <c r="Q110" s="220">
        <v>121000</v>
      </c>
      <c r="R110" s="220">
        <v>25000</v>
      </c>
      <c r="S110" s="220">
        <v>15000</v>
      </c>
      <c r="T110" s="220">
        <v>7500</v>
      </c>
      <c r="U110" s="220">
        <v>10000</v>
      </c>
      <c r="V110" s="220"/>
      <c r="W110" s="220">
        <v>6500</v>
      </c>
      <c r="X110" s="220"/>
      <c r="Y110" s="220">
        <v>57000</v>
      </c>
      <c r="Z110" s="220"/>
      <c r="AA110" s="220"/>
      <c r="AB110" s="220">
        <v>360</v>
      </c>
      <c r="AC110" s="220"/>
      <c r="AD110" s="220"/>
      <c r="AE110" s="220"/>
      <c r="AF110" s="220"/>
      <c r="AG110" s="220"/>
      <c r="AH110" s="220"/>
      <c r="AI110" s="220"/>
      <c r="AJ110" s="220"/>
      <c r="AK110" s="220"/>
      <c r="AL110" s="220"/>
      <c r="AM110" s="220"/>
      <c r="AN110" s="220">
        <v>360</v>
      </c>
      <c r="AO110" s="220"/>
    </row>
    <row r="111" spans="1:41" ht="14.25">
      <c r="A111" s="221">
        <v>201780176</v>
      </c>
      <c r="B111" s="221"/>
      <c r="C111" s="221"/>
      <c r="D111" s="221" t="s">
        <v>405</v>
      </c>
      <c r="E111" s="223">
        <v>0</v>
      </c>
      <c r="F111" s="223">
        <v>0</v>
      </c>
      <c r="G111" s="220">
        <v>0</v>
      </c>
      <c r="H111" s="220"/>
      <c r="I111" s="220"/>
      <c r="J111" s="220"/>
      <c r="K111" s="220"/>
      <c r="L111" s="220"/>
      <c r="M111" s="220"/>
      <c r="N111" s="220"/>
      <c r="O111" s="220"/>
      <c r="P111" s="220"/>
      <c r="Q111" s="220">
        <v>0</v>
      </c>
      <c r="R111" s="220"/>
      <c r="S111" s="220"/>
      <c r="T111" s="220"/>
      <c r="U111" s="220"/>
      <c r="V111" s="220"/>
      <c r="W111" s="220"/>
      <c r="X111" s="220"/>
      <c r="Y111" s="220"/>
      <c r="Z111" s="220"/>
      <c r="AA111" s="220"/>
      <c r="AB111" s="220">
        <v>0</v>
      </c>
      <c r="AC111" s="220"/>
      <c r="AD111" s="220"/>
      <c r="AE111" s="220"/>
      <c r="AF111" s="220"/>
      <c r="AG111" s="220"/>
      <c r="AH111" s="220"/>
      <c r="AI111" s="220"/>
      <c r="AJ111" s="220"/>
      <c r="AK111" s="220"/>
      <c r="AL111" s="220"/>
      <c r="AM111" s="220"/>
      <c r="AN111" s="220"/>
      <c r="AO111" s="220"/>
    </row>
    <row r="112" spans="1:41" ht="14.25">
      <c r="A112" s="221" t="s">
        <v>406</v>
      </c>
      <c r="B112" s="221"/>
      <c r="C112" s="221" t="s">
        <v>198</v>
      </c>
      <c r="D112" s="221" t="s">
        <v>407</v>
      </c>
      <c r="E112" s="223">
        <v>48996</v>
      </c>
      <c r="F112" s="223">
        <v>129096</v>
      </c>
      <c r="G112" s="220">
        <v>107692</v>
      </c>
      <c r="H112" s="220">
        <v>48996</v>
      </c>
      <c r="I112" s="220"/>
      <c r="J112" s="220"/>
      <c r="K112" s="220">
        <v>3460</v>
      </c>
      <c r="L112" s="220"/>
      <c r="M112" s="220">
        <v>47796</v>
      </c>
      <c r="N112" s="220"/>
      <c r="O112" s="220">
        <v>7440</v>
      </c>
      <c r="P112" s="220"/>
      <c r="Q112" s="220">
        <v>41600</v>
      </c>
      <c r="R112" s="220">
        <v>28400</v>
      </c>
      <c r="S112" s="220"/>
      <c r="T112" s="220"/>
      <c r="U112" s="220">
        <v>3000</v>
      </c>
      <c r="V112" s="220">
        <v>1200</v>
      </c>
      <c r="W112" s="220">
        <v>9000</v>
      </c>
      <c r="X112" s="220"/>
      <c r="Y112" s="220"/>
      <c r="Z112" s="220"/>
      <c r="AA112" s="220"/>
      <c r="AB112" s="220">
        <v>28800</v>
      </c>
      <c r="AC112" s="220"/>
      <c r="AD112" s="220"/>
      <c r="AE112" s="220"/>
      <c r="AF112" s="220"/>
      <c r="AG112" s="220"/>
      <c r="AH112" s="220"/>
      <c r="AI112" s="220">
        <v>7200</v>
      </c>
      <c r="AJ112" s="220">
        <v>14400</v>
      </c>
      <c r="AK112" s="220">
        <v>7200</v>
      </c>
      <c r="AL112" s="220"/>
      <c r="AM112" s="220"/>
      <c r="AN112" s="220"/>
      <c r="AO112" s="220"/>
    </row>
    <row r="113" spans="1:41" ht="14.25">
      <c r="A113" s="217" t="s">
        <v>408</v>
      </c>
      <c r="B113" s="217"/>
      <c r="C113" s="217" t="s">
        <v>198</v>
      </c>
      <c r="D113" s="217" t="s">
        <v>409</v>
      </c>
      <c r="E113" s="219">
        <v>1561669</v>
      </c>
      <c r="F113" s="219">
        <v>7358329.52</v>
      </c>
      <c r="G113" s="220">
        <v>6355928</v>
      </c>
      <c r="H113" s="219">
        <v>0</v>
      </c>
      <c r="I113" s="219">
        <v>0</v>
      </c>
      <c r="J113" s="219">
        <v>0</v>
      </c>
      <c r="K113" s="219">
        <v>6152804</v>
      </c>
      <c r="L113" s="219">
        <v>0</v>
      </c>
      <c r="M113" s="219">
        <v>0</v>
      </c>
      <c r="N113" s="219">
        <v>0</v>
      </c>
      <c r="O113" s="219">
        <v>0</v>
      </c>
      <c r="P113" s="219">
        <v>203124</v>
      </c>
      <c r="Q113" s="220">
        <v>0</v>
      </c>
      <c r="R113" s="219">
        <v>0</v>
      </c>
      <c r="S113" s="219">
        <v>0</v>
      </c>
      <c r="T113" s="219">
        <v>0</v>
      </c>
      <c r="U113" s="219">
        <v>0</v>
      </c>
      <c r="V113" s="219">
        <v>0</v>
      </c>
      <c r="W113" s="219">
        <v>0</v>
      </c>
      <c r="X113" s="219">
        <v>0</v>
      </c>
      <c r="Y113" s="219">
        <v>0</v>
      </c>
      <c r="Z113" s="219">
        <v>0</v>
      </c>
      <c r="AA113" s="219">
        <v>0</v>
      </c>
      <c r="AB113" s="220">
        <v>2564070.52</v>
      </c>
      <c r="AC113" s="219">
        <v>1561669</v>
      </c>
      <c r="AD113" s="219">
        <v>162345</v>
      </c>
      <c r="AE113" s="219">
        <v>0</v>
      </c>
      <c r="AF113" s="219">
        <v>281118.52</v>
      </c>
      <c r="AG113" s="219">
        <v>0</v>
      </c>
      <c r="AH113" s="219">
        <v>0</v>
      </c>
      <c r="AI113" s="219">
        <v>13460</v>
      </c>
      <c r="AJ113" s="219">
        <v>526458</v>
      </c>
      <c r="AK113" s="219">
        <v>0</v>
      </c>
      <c r="AL113" s="219">
        <v>0</v>
      </c>
      <c r="AM113" s="219">
        <v>0</v>
      </c>
      <c r="AN113" s="219">
        <v>19020</v>
      </c>
      <c r="AO113" s="219">
        <v>0</v>
      </c>
    </row>
    <row r="114" spans="1:41" ht="14.25">
      <c r="A114" s="221">
        <v>6241503</v>
      </c>
      <c r="B114" s="221"/>
      <c r="C114" s="221"/>
      <c r="D114" s="221" t="s">
        <v>410</v>
      </c>
      <c r="E114" s="223">
        <v>1395697</v>
      </c>
      <c r="F114" s="223">
        <v>1710767.52</v>
      </c>
      <c r="G114" s="220">
        <v>1241522</v>
      </c>
      <c r="H114" s="220"/>
      <c r="I114" s="220"/>
      <c r="J114" s="220"/>
      <c r="K114" s="220">
        <v>1196582</v>
      </c>
      <c r="L114" s="220"/>
      <c r="M114" s="220"/>
      <c r="N114" s="220"/>
      <c r="O114" s="220"/>
      <c r="P114" s="220">
        <v>44940</v>
      </c>
      <c r="Q114" s="220">
        <v>0</v>
      </c>
      <c r="R114" s="220"/>
      <c r="S114" s="220"/>
      <c r="T114" s="220"/>
      <c r="U114" s="220"/>
      <c r="V114" s="220"/>
      <c r="W114" s="220"/>
      <c r="X114" s="220"/>
      <c r="Y114" s="220"/>
      <c r="Z114" s="220"/>
      <c r="AA114" s="220"/>
      <c r="AB114" s="220">
        <v>1864942.52</v>
      </c>
      <c r="AC114" s="220">
        <v>1395697</v>
      </c>
      <c r="AD114" s="220">
        <v>70123</v>
      </c>
      <c r="AE114" s="220">
        <v>0</v>
      </c>
      <c r="AF114" s="220">
        <v>179562.52</v>
      </c>
      <c r="AG114" s="220"/>
      <c r="AH114" s="220"/>
      <c r="AI114" s="220">
        <v>13460</v>
      </c>
      <c r="AJ114" s="220">
        <v>188100</v>
      </c>
      <c r="AK114" s="220"/>
      <c r="AL114" s="220"/>
      <c r="AM114" s="220"/>
      <c r="AN114" s="220">
        <v>18000</v>
      </c>
      <c r="AO114" s="220"/>
    </row>
    <row r="115" spans="1:41" ht="14.25">
      <c r="A115" s="221" t="s">
        <v>411</v>
      </c>
      <c r="B115" s="221"/>
      <c r="C115" s="221" t="s">
        <v>198</v>
      </c>
      <c r="D115" s="221" t="s">
        <v>412</v>
      </c>
      <c r="E115" s="223">
        <v>165972</v>
      </c>
      <c r="F115" s="223">
        <v>5534498</v>
      </c>
      <c r="G115" s="220">
        <v>5013942</v>
      </c>
      <c r="H115" s="220"/>
      <c r="I115" s="220"/>
      <c r="J115" s="220"/>
      <c r="K115" s="220">
        <v>4859502</v>
      </c>
      <c r="L115" s="220"/>
      <c r="M115" s="220"/>
      <c r="N115" s="220"/>
      <c r="O115" s="220"/>
      <c r="P115" s="220">
        <v>154440</v>
      </c>
      <c r="Q115" s="220">
        <v>0</v>
      </c>
      <c r="R115" s="220"/>
      <c r="S115" s="220"/>
      <c r="T115" s="220"/>
      <c r="U115" s="220"/>
      <c r="V115" s="220"/>
      <c r="W115" s="220"/>
      <c r="X115" s="220"/>
      <c r="Y115" s="220"/>
      <c r="Z115" s="220"/>
      <c r="AA115" s="220"/>
      <c r="AB115" s="220">
        <v>686528</v>
      </c>
      <c r="AC115" s="220">
        <v>165972</v>
      </c>
      <c r="AD115" s="220">
        <v>92222</v>
      </c>
      <c r="AE115" s="220">
        <v>0</v>
      </c>
      <c r="AF115" s="220">
        <v>101556</v>
      </c>
      <c r="AG115" s="220"/>
      <c r="AH115" s="220"/>
      <c r="AI115" s="220"/>
      <c r="AJ115" s="220">
        <v>325758</v>
      </c>
      <c r="AK115" s="220"/>
      <c r="AL115" s="220"/>
      <c r="AM115" s="220"/>
      <c r="AN115" s="220">
        <v>1020</v>
      </c>
      <c r="AO115" s="220"/>
    </row>
    <row r="116" spans="1:41" ht="14.25">
      <c r="A116" s="221" t="s">
        <v>413</v>
      </c>
      <c r="B116" s="221"/>
      <c r="C116" s="221" t="s">
        <v>198</v>
      </c>
      <c r="D116" s="221" t="s">
        <v>414</v>
      </c>
      <c r="E116" s="223">
        <v>0</v>
      </c>
      <c r="F116" s="223">
        <v>113064</v>
      </c>
      <c r="G116" s="220">
        <v>100464</v>
      </c>
      <c r="H116" s="220"/>
      <c r="I116" s="220"/>
      <c r="J116" s="220"/>
      <c r="K116" s="220">
        <v>96720</v>
      </c>
      <c r="L116" s="220"/>
      <c r="M116" s="220"/>
      <c r="N116" s="220"/>
      <c r="O116" s="220"/>
      <c r="P116" s="220">
        <v>3744</v>
      </c>
      <c r="Q116" s="220">
        <v>0</v>
      </c>
      <c r="R116" s="220"/>
      <c r="S116" s="220"/>
      <c r="T116" s="220"/>
      <c r="U116" s="220"/>
      <c r="V116" s="220"/>
      <c r="W116" s="220"/>
      <c r="X116" s="220"/>
      <c r="Y116" s="220"/>
      <c r="Z116" s="220"/>
      <c r="AA116" s="220"/>
      <c r="AB116" s="220">
        <v>12600</v>
      </c>
      <c r="AC116" s="220"/>
      <c r="AD116" s="220"/>
      <c r="AE116" s="220"/>
      <c r="AF116" s="220"/>
      <c r="AG116" s="220"/>
      <c r="AH116" s="220"/>
      <c r="AI116" s="220"/>
      <c r="AJ116" s="220">
        <v>12600</v>
      </c>
      <c r="AK116" s="220"/>
      <c r="AL116" s="220"/>
      <c r="AM116" s="220"/>
      <c r="AN116" s="220"/>
      <c r="AO116" s="220"/>
    </row>
    <row r="117" spans="1:41" ht="14.25">
      <c r="A117" s="217" t="s">
        <v>415</v>
      </c>
      <c r="B117" s="217"/>
      <c r="C117" s="217" t="s">
        <v>198</v>
      </c>
      <c r="D117" s="217" t="s">
        <v>416</v>
      </c>
      <c r="E117" s="219">
        <v>0</v>
      </c>
      <c r="F117" s="219">
        <v>3785158</v>
      </c>
      <c r="G117" s="220">
        <v>0</v>
      </c>
      <c r="H117" s="219">
        <v>0</v>
      </c>
      <c r="I117" s="219">
        <v>0</v>
      </c>
      <c r="J117" s="219">
        <v>0</v>
      </c>
      <c r="K117" s="219">
        <v>0</v>
      </c>
      <c r="L117" s="219">
        <v>0</v>
      </c>
      <c r="M117" s="219">
        <v>0</v>
      </c>
      <c r="N117" s="219">
        <v>0</v>
      </c>
      <c r="O117" s="219">
        <v>0</v>
      </c>
      <c r="P117" s="219">
        <v>0</v>
      </c>
      <c r="Q117" s="220">
        <v>0</v>
      </c>
      <c r="R117" s="219">
        <v>0</v>
      </c>
      <c r="S117" s="219">
        <v>0</v>
      </c>
      <c r="T117" s="219">
        <v>0</v>
      </c>
      <c r="U117" s="219">
        <v>0</v>
      </c>
      <c r="V117" s="219">
        <v>0</v>
      </c>
      <c r="W117" s="219">
        <v>0</v>
      </c>
      <c r="X117" s="219">
        <v>0</v>
      </c>
      <c r="Y117" s="219">
        <v>0</v>
      </c>
      <c r="Z117" s="219">
        <v>0</v>
      </c>
      <c r="AA117" s="219">
        <v>0</v>
      </c>
      <c r="AB117" s="220">
        <v>3785158</v>
      </c>
      <c r="AC117" s="219">
        <v>0</v>
      </c>
      <c r="AD117" s="219">
        <v>0</v>
      </c>
      <c r="AE117" s="219">
        <v>0</v>
      </c>
      <c r="AF117" s="219">
        <v>0</v>
      </c>
      <c r="AG117" s="219">
        <v>0</v>
      </c>
      <c r="AH117" s="219">
        <v>0</v>
      </c>
      <c r="AI117" s="219">
        <v>185970</v>
      </c>
      <c r="AJ117" s="219">
        <v>3584788</v>
      </c>
      <c r="AK117" s="219">
        <v>14400</v>
      </c>
      <c r="AL117" s="219">
        <v>0</v>
      </c>
      <c r="AM117" s="219">
        <v>0</v>
      </c>
      <c r="AN117" s="219">
        <v>0</v>
      </c>
      <c r="AO117" s="219">
        <v>0</v>
      </c>
    </row>
    <row r="118" spans="1:41" ht="14.25">
      <c r="A118" s="221" t="s">
        <v>417</v>
      </c>
      <c r="B118" s="221"/>
      <c r="C118" s="221" t="s">
        <v>198</v>
      </c>
      <c r="D118" s="221" t="s">
        <v>418</v>
      </c>
      <c r="E118" s="223">
        <v>0</v>
      </c>
      <c r="F118" s="223">
        <v>185970</v>
      </c>
      <c r="G118" s="220">
        <v>0</v>
      </c>
      <c r="H118" s="220"/>
      <c r="I118" s="220"/>
      <c r="J118" s="220"/>
      <c r="K118" s="220"/>
      <c r="L118" s="220"/>
      <c r="M118" s="220"/>
      <c r="N118" s="220"/>
      <c r="O118" s="220"/>
      <c r="P118" s="220"/>
      <c r="Q118" s="220">
        <v>0</v>
      </c>
      <c r="R118" s="220"/>
      <c r="S118" s="220"/>
      <c r="T118" s="220"/>
      <c r="U118" s="220"/>
      <c r="V118" s="220"/>
      <c r="W118" s="220"/>
      <c r="X118" s="220"/>
      <c r="Y118" s="220"/>
      <c r="Z118" s="220"/>
      <c r="AA118" s="220"/>
      <c r="AB118" s="220">
        <v>185970</v>
      </c>
      <c r="AC118" s="220"/>
      <c r="AD118" s="220"/>
      <c r="AE118" s="220"/>
      <c r="AF118" s="220"/>
      <c r="AG118" s="220"/>
      <c r="AH118" s="220"/>
      <c r="AI118" s="220">
        <v>185970</v>
      </c>
      <c r="AJ118" s="220"/>
      <c r="AK118" s="220"/>
      <c r="AL118" s="220"/>
      <c r="AM118" s="220"/>
      <c r="AN118" s="220"/>
      <c r="AO118" s="220"/>
    </row>
    <row r="119" spans="1:41" ht="14.25">
      <c r="A119" s="221" t="s">
        <v>419</v>
      </c>
      <c r="B119" s="221"/>
      <c r="C119" s="221" t="s">
        <v>198</v>
      </c>
      <c r="D119" s="221" t="s">
        <v>420</v>
      </c>
      <c r="E119" s="223">
        <v>0</v>
      </c>
      <c r="F119" s="223">
        <v>19200</v>
      </c>
      <c r="G119" s="220">
        <v>0</v>
      </c>
      <c r="H119" s="220"/>
      <c r="I119" s="220"/>
      <c r="J119" s="220"/>
      <c r="K119" s="220"/>
      <c r="L119" s="220"/>
      <c r="M119" s="220"/>
      <c r="N119" s="220"/>
      <c r="O119" s="220"/>
      <c r="P119" s="220"/>
      <c r="Q119" s="220">
        <v>0</v>
      </c>
      <c r="R119" s="220"/>
      <c r="S119" s="220"/>
      <c r="T119" s="220"/>
      <c r="U119" s="220"/>
      <c r="V119" s="220"/>
      <c r="W119" s="220"/>
      <c r="X119" s="220"/>
      <c r="Y119" s="220"/>
      <c r="Z119" s="220"/>
      <c r="AA119" s="220"/>
      <c r="AB119" s="220">
        <v>19200</v>
      </c>
      <c r="AC119" s="220"/>
      <c r="AD119" s="220"/>
      <c r="AE119" s="220"/>
      <c r="AF119" s="220"/>
      <c r="AG119" s="220"/>
      <c r="AH119" s="220"/>
      <c r="AI119" s="220"/>
      <c r="AJ119" s="220">
        <v>19200</v>
      </c>
      <c r="AK119" s="220"/>
      <c r="AL119" s="220"/>
      <c r="AM119" s="220"/>
      <c r="AN119" s="220"/>
      <c r="AO119" s="220"/>
    </row>
    <row r="120" spans="1:41" ht="14.25">
      <c r="A120" s="221" t="s">
        <v>421</v>
      </c>
      <c r="B120" s="221"/>
      <c r="C120" s="221" t="s">
        <v>198</v>
      </c>
      <c r="D120" s="221" t="s">
        <v>422</v>
      </c>
      <c r="E120" s="223">
        <v>0</v>
      </c>
      <c r="F120" s="223">
        <v>3579988</v>
      </c>
      <c r="G120" s="220">
        <v>0</v>
      </c>
      <c r="H120" s="220"/>
      <c r="I120" s="220"/>
      <c r="J120" s="220"/>
      <c r="K120" s="220"/>
      <c r="L120" s="220"/>
      <c r="M120" s="220"/>
      <c r="N120" s="220"/>
      <c r="O120" s="220"/>
      <c r="P120" s="220"/>
      <c r="Q120" s="220">
        <v>0</v>
      </c>
      <c r="R120" s="220"/>
      <c r="S120" s="220"/>
      <c r="T120" s="220"/>
      <c r="U120" s="220"/>
      <c r="V120" s="220"/>
      <c r="W120" s="220"/>
      <c r="X120" s="220"/>
      <c r="Y120" s="220"/>
      <c r="Z120" s="220"/>
      <c r="AA120" s="220"/>
      <c r="AB120" s="220">
        <v>3579988</v>
      </c>
      <c r="AC120" s="220"/>
      <c r="AD120" s="220"/>
      <c r="AE120" s="220"/>
      <c r="AF120" s="220"/>
      <c r="AG120" s="220"/>
      <c r="AH120" s="220"/>
      <c r="AI120" s="220"/>
      <c r="AJ120" s="220">
        <v>3565588</v>
      </c>
      <c r="AK120" s="220">
        <v>14400</v>
      </c>
      <c r="AL120" s="220"/>
      <c r="AM120" s="220"/>
      <c r="AN120" s="220"/>
      <c r="AO120" s="220"/>
    </row>
    <row r="121" spans="1:41" ht="14.25">
      <c r="A121" s="217" t="s">
        <v>423</v>
      </c>
      <c r="B121" s="217"/>
      <c r="C121" s="217" t="s">
        <v>198</v>
      </c>
      <c r="D121" s="217" t="s">
        <v>424</v>
      </c>
      <c r="E121" s="219">
        <v>420420</v>
      </c>
      <c r="F121" s="219">
        <v>120346</v>
      </c>
      <c r="G121" s="220">
        <v>432926</v>
      </c>
      <c r="H121" s="219">
        <v>242328</v>
      </c>
      <c r="I121" s="219">
        <v>0</v>
      </c>
      <c r="J121" s="219">
        <v>178092</v>
      </c>
      <c r="K121" s="219">
        <v>12110</v>
      </c>
      <c r="L121" s="219">
        <v>0</v>
      </c>
      <c r="M121" s="219">
        <v>0</v>
      </c>
      <c r="N121" s="219">
        <v>0</v>
      </c>
      <c r="O121" s="219">
        <v>0</v>
      </c>
      <c r="P121" s="219">
        <v>396</v>
      </c>
      <c r="Q121" s="220">
        <v>107600</v>
      </c>
      <c r="R121" s="219">
        <v>24000</v>
      </c>
      <c r="S121" s="219">
        <v>16000</v>
      </c>
      <c r="T121" s="219">
        <v>1000</v>
      </c>
      <c r="U121" s="219">
        <v>6000</v>
      </c>
      <c r="V121" s="219">
        <v>5000</v>
      </c>
      <c r="W121" s="219">
        <v>4000</v>
      </c>
      <c r="X121" s="219">
        <v>0</v>
      </c>
      <c r="Y121" s="219">
        <v>51600</v>
      </c>
      <c r="Z121" s="219">
        <v>0</v>
      </c>
      <c r="AA121" s="219">
        <v>0</v>
      </c>
      <c r="AB121" s="220">
        <v>240</v>
      </c>
      <c r="AC121" s="219">
        <v>0</v>
      </c>
      <c r="AD121" s="219">
        <v>0</v>
      </c>
      <c r="AE121" s="219">
        <v>0</v>
      </c>
      <c r="AF121" s="219">
        <v>0</v>
      </c>
      <c r="AG121" s="219">
        <v>0</v>
      </c>
      <c r="AH121" s="219">
        <v>0</v>
      </c>
      <c r="AI121" s="219">
        <v>0</v>
      </c>
      <c r="AJ121" s="219">
        <v>0</v>
      </c>
      <c r="AK121" s="219">
        <v>0</v>
      </c>
      <c r="AL121" s="219">
        <v>0</v>
      </c>
      <c r="AM121" s="219">
        <v>0</v>
      </c>
      <c r="AN121" s="219">
        <v>240</v>
      </c>
      <c r="AO121" s="219">
        <v>0</v>
      </c>
    </row>
    <row r="122" spans="1:41" ht="14.25">
      <c r="A122" s="221" t="s">
        <v>425</v>
      </c>
      <c r="B122" s="221"/>
      <c r="C122" s="221" t="s">
        <v>198</v>
      </c>
      <c r="D122" s="221" t="s">
        <v>426</v>
      </c>
      <c r="E122" s="223">
        <v>420420</v>
      </c>
      <c r="F122" s="223">
        <v>120346</v>
      </c>
      <c r="G122" s="220">
        <v>432926</v>
      </c>
      <c r="H122" s="220">
        <v>242328</v>
      </c>
      <c r="I122" s="220"/>
      <c r="J122" s="220">
        <v>178092</v>
      </c>
      <c r="K122" s="220">
        <v>12110</v>
      </c>
      <c r="L122" s="220"/>
      <c r="M122" s="220"/>
      <c r="N122" s="220"/>
      <c r="O122" s="220"/>
      <c r="P122" s="220">
        <v>396</v>
      </c>
      <c r="Q122" s="220">
        <v>107600</v>
      </c>
      <c r="R122" s="220">
        <v>24000</v>
      </c>
      <c r="S122" s="220">
        <v>16000</v>
      </c>
      <c r="T122" s="220">
        <v>1000</v>
      </c>
      <c r="U122" s="220">
        <v>6000</v>
      </c>
      <c r="V122" s="220">
        <v>5000</v>
      </c>
      <c r="W122" s="220">
        <v>4000</v>
      </c>
      <c r="X122" s="220"/>
      <c r="Y122" s="220">
        <v>51600</v>
      </c>
      <c r="Z122" s="220"/>
      <c r="AA122" s="220"/>
      <c r="AB122" s="220">
        <v>240</v>
      </c>
      <c r="AC122" s="220"/>
      <c r="AD122" s="220"/>
      <c r="AE122" s="220"/>
      <c r="AF122" s="220"/>
      <c r="AG122" s="220"/>
      <c r="AH122" s="220"/>
      <c r="AI122" s="220"/>
      <c r="AJ122" s="220"/>
      <c r="AK122" s="220"/>
      <c r="AL122" s="220"/>
      <c r="AM122" s="220"/>
      <c r="AN122" s="220">
        <v>240</v>
      </c>
      <c r="AO122" s="220"/>
    </row>
    <row r="123" spans="1:41" ht="14.25">
      <c r="A123" s="217" t="s">
        <v>427</v>
      </c>
      <c r="B123" s="217"/>
      <c r="C123" s="217" t="s">
        <v>198</v>
      </c>
      <c r="D123" s="217" t="s">
        <v>428</v>
      </c>
      <c r="E123" s="219">
        <v>628992</v>
      </c>
      <c r="F123" s="219">
        <v>187000</v>
      </c>
      <c r="G123" s="220">
        <v>646952</v>
      </c>
      <c r="H123" s="219">
        <v>367176</v>
      </c>
      <c r="I123" s="219">
        <v>0</v>
      </c>
      <c r="J123" s="219">
        <v>261816</v>
      </c>
      <c r="K123" s="219">
        <v>17600</v>
      </c>
      <c r="L123" s="219">
        <v>0</v>
      </c>
      <c r="M123" s="219">
        <v>0</v>
      </c>
      <c r="N123" s="219">
        <v>0</v>
      </c>
      <c r="O123" s="219">
        <v>0</v>
      </c>
      <c r="P123" s="219">
        <v>360</v>
      </c>
      <c r="Q123" s="220">
        <v>153200</v>
      </c>
      <c r="R123" s="219">
        <v>20000</v>
      </c>
      <c r="S123" s="219">
        <v>6000</v>
      </c>
      <c r="T123" s="219">
        <v>2000</v>
      </c>
      <c r="U123" s="219">
        <v>18000</v>
      </c>
      <c r="V123" s="219">
        <v>15000</v>
      </c>
      <c r="W123" s="219">
        <v>10000</v>
      </c>
      <c r="X123" s="219">
        <v>5000</v>
      </c>
      <c r="Y123" s="219">
        <v>73200</v>
      </c>
      <c r="Z123" s="219">
        <v>4000</v>
      </c>
      <c r="AA123" s="219">
        <v>0</v>
      </c>
      <c r="AB123" s="220">
        <v>15840</v>
      </c>
      <c r="AC123" s="219">
        <v>0</v>
      </c>
      <c r="AD123" s="219">
        <v>0</v>
      </c>
      <c r="AE123" s="219">
        <v>0</v>
      </c>
      <c r="AF123" s="219">
        <v>0</v>
      </c>
      <c r="AG123" s="219">
        <v>0</v>
      </c>
      <c r="AH123" s="219">
        <v>0</v>
      </c>
      <c r="AI123" s="219">
        <v>0</v>
      </c>
      <c r="AJ123" s="219">
        <v>15600</v>
      </c>
      <c r="AK123" s="219">
        <v>0</v>
      </c>
      <c r="AL123" s="219">
        <v>0</v>
      </c>
      <c r="AM123" s="219">
        <v>0</v>
      </c>
      <c r="AN123" s="219">
        <v>240</v>
      </c>
      <c r="AO123" s="219">
        <v>0</v>
      </c>
    </row>
    <row r="124" spans="1:41" ht="14.25">
      <c r="A124" s="221" t="s">
        <v>429</v>
      </c>
      <c r="B124" s="221"/>
      <c r="C124" s="221" t="s">
        <v>198</v>
      </c>
      <c r="D124" s="221" t="s">
        <v>241</v>
      </c>
      <c r="E124" s="223">
        <v>628992</v>
      </c>
      <c r="F124" s="223">
        <v>187000</v>
      </c>
      <c r="G124" s="220">
        <v>646952</v>
      </c>
      <c r="H124" s="220">
        <v>367176</v>
      </c>
      <c r="I124" s="220"/>
      <c r="J124" s="220">
        <v>261816</v>
      </c>
      <c r="K124" s="220">
        <v>17600</v>
      </c>
      <c r="L124" s="220"/>
      <c r="M124" s="220"/>
      <c r="N124" s="220"/>
      <c r="O124" s="220"/>
      <c r="P124" s="220">
        <v>360</v>
      </c>
      <c r="Q124" s="220">
        <v>153200</v>
      </c>
      <c r="R124" s="220">
        <v>20000</v>
      </c>
      <c r="S124" s="220">
        <v>6000</v>
      </c>
      <c r="T124" s="220">
        <v>2000</v>
      </c>
      <c r="U124" s="220">
        <v>18000</v>
      </c>
      <c r="V124" s="220">
        <v>15000</v>
      </c>
      <c r="W124" s="220">
        <v>10000</v>
      </c>
      <c r="X124" s="220">
        <v>5000</v>
      </c>
      <c r="Y124" s="220">
        <v>73200</v>
      </c>
      <c r="Z124" s="220">
        <v>4000</v>
      </c>
      <c r="AA124" s="220"/>
      <c r="AB124" s="220">
        <v>15840</v>
      </c>
      <c r="AC124" s="220"/>
      <c r="AD124" s="220"/>
      <c r="AE124" s="220"/>
      <c r="AF124" s="220"/>
      <c r="AG124" s="220"/>
      <c r="AH124" s="220"/>
      <c r="AI124" s="220"/>
      <c r="AJ124" s="220">
        <v>15600</v>
      </c>
      <c r="AK124" s="220"/>
      <c r="AL124" s="220"/>
      <c r="AM124" s="220"/>
      <c r="AN124" s="220">
        <v>240</v>
      </c>
      <c r="AO124" s="220"/>
    </row>
    <row r="125" spans="1:41" ht="14.25">
      <c r="A125" s="213" t="s">
        <v>430</v>
      </c>
      <c r="B125" s="213"/>
      <c r="C125" s="213" t="s">
        <v>198</v>
      </c>
      <c r="D125" s="213" t="s">
        <v>431</v>
      </c>
      <c r="E125" s="215">
        <v>39417123</v>
      </c>
      <c r="F125" s="215">
        <v>94581341</v>
      </c>
      <c r="G125" s="215">
        <v>121745614</v>
      </c>
      <c r="H125" s="215">
        <v>31386757</v>
      </c>
      <c r="I125" s="215">
        <v>42118924</v>
      </c>
      <c r="J125" s="215">
        <v>8030366</v>
      </c>
      <c r="K125" s="215">
        <v>1427700</v>
      </c>
      <c r="L125" s="215">
        <v>0</v>
      </c>
      <c r="M125" s="215">
        <v>33478413</v>
      </c>
      <c r="N125" s="215">
        <v>0</v>
      </c>
      <c r="O125" s="215">
        <v>4177904</v>
      </c>
      <c r="P125" s="215">
        <v>1125550</v>
      </c>
      <c r="Q125" s="215">
        <v>11367500</v>
      </c>
      <c r="R125" s="215">
        <v>3461800</v>
      </c>
      <c r="S125" s="215">
        <v>715600</v>
      </c>
      <c r="T125" s="215">
        <v>490600</v>
      </c>
      <c r="U125" s="215">
        <v>841800</v>
      </c>
      <c r="V125" s="215">
        <v>199200</v>
      </c>
      <c r="W125" s="215">
        <v>897000</v>
      </c>
      <c r="X125" s="215">
        <v>258000</v>
      </c>
      <c r="Y125" s="215">
        <v>3789500</v>
      </c>
      <c r="Z125" s="215">
        <v>74000</v>
      </c>
      <c r="AA125" s="215">
        <v>640000</v>
      </c>
      <c r="AB125" s="215">
        <v>885350</v>
      </c>
      <c r="AC125" s="215">
        <v>0</v>
      </c>
      <c r="AD125" s="215">
        <v>0</v>
      </c>
      <c r="AE125" s="215">
        <v>0</v>
      </c>
      <c r="AF125" s="215">
        <v>0</v>
      </c>
      <c r="AG125" s="215">
        <v>0</v>
      </c>
      <c r="AH125" s="215">
        <v>0</v>
      </c>
      <c r="AI125" s="215">
        <v>225600</v>
      </c>
      <c r="AJ125" s="215">
        <v>619210</v>
      </c>
      <c r="AK125" s="215">
        <v>0</v>
      </c>
      <c r="AL125" s="215">
        <v>10240</v>
      </c>
      <c r="AM125" s="215">
        <v>0</v>
      </c>
      <c r="AN125" s="215">
        <v>30300</v>
      </c>
      <c r="AO125" s="215">
        <v>0</v>
      </c>
    </row>
    <row r="126" spans="1:41" ht="14.25">
      <c r="A126" s="217" t="s">
        <v>432</v>
      </c>
      <c r="B126" s="217"/>
      <c r="C126" s="217" t="s">
        <v>198</v>
      </c>
      <c r="D126" s="217" t="s">
        <v>433</v>
      </c>
      <c r="E126" s="219">
        <v>4680648</v>
      </c>
      <c r="F126" s="219">
        <v>3373755</v>
      </c>
      <c r="G126" s="220">
        <v>6658563</v>
      </c>
      <c r="H126" s="219">
        <v>3544236</v>
      </c>
      <c r="I126" s="219">
        <v>587400</v>
      </c>
      <c r="J126" s="219">
        <v>1136412</v>
      </c>
      <c r="K126" s="219">
        <v>0</v>
      </c>
      <c r="L126" s="219">
        <v>0</v>
      </c>
      <c r="M126" s="219">
        <v>1145277</v>
      </c>
      <c r="N126" s="219">
        <v>0</v>
      </c>
      <c r="O126" s="219">
        <v>0</v>
      </c>
      <c r="P126" s="219">
        <v>245238</v>
      </c>
      <c r="Q126" s="220">
        <v>1308400</v>
      </c>
      <c r="R126" s="219">
        <v>150000</v>
      </c>
      <c r="S126" s="219">
        <v>154000</v>
      </c>
      <c r="T126" s="219">
        <v>254000</v>
      </c>
      <c r="U126" s="219">
        <v>187000</v>
      </c>
      <c r="V126" s="219">
        <v>0</v>
      </c>
      <c r="W126" s="219">
        <v>85000</v>
      </c>
      <c r="X126" s="219">
        <v>150000</v>
      </c>
      <c r="Y126" s="219">
        <v>308400</v>
      </c>
      <c r="Z126" s="219">
        <v>5000</v>
      </c>
      <c r="AA126" s="219">
        <v>15000</v>
      </c>
      <c r="AB126" s="220">
        <v>87440</v>
      </c>
      <c r="AC126" s="219">
        <v>0</v>
      </c>
      <c r="AD126" s="219">
        <v>0</v>
      </c>
      <c r="AE126" s="219">
        <v>0</v>
      </c>
      <c r="AF126" s="219">
        <v>0</v>
      </c>
      <c r="AG126" s="219">
        <v>0</v>
      </c>
      <c r="AH126" s="219">
        <v>0</v>
      </c>
      <c r="AI126" s="219">
        <v>4200</v>
      </c>
      <c r="AJ126" s="219">
        <v>73000</v>
      </c>
      <c r="AK126" s="219">
        <v>0</v>
      </c>
      <c r="AL126" s="219">
        <v>10240</v>
      </c>
      <c r="AM126" s="219">
        <v>0</v>
      </c>
      <c r="AN126" s="219">
        <v>0</v>
      </c>
      <c r="AO126" s="219">
        <v>0</v>
      </c>
    </row>
    <row r="127" spans="1:41" ht="14.25">
      <c r="A127" s="221">
        <v>4200202</v>
      </c>
      <c r="B127" s="221"/>
      <c r="C127" s="221"/>
      <c r="D127" s="221" t="s">
        <v>241</v>
      </c>
      <c r="E127" s="223">
        <v>4680648</v>
      </c>
      <c r="F127" s="223">
        <v>3373755</v>
      </c>
      <c r="G127" s="220">
        <v>6658563</v>
      </c>
      <c r="H127" s="220">
        <v>3544236</v>
      </c>
      <c r="I127" s="220">
        <v>587400</v>
      </c>
      <c r="J127" s="220">
        <v>1136412</v>
      </c>
      <c r="K127" s="220"/>
      <c r="L127" s="220"/>
      <c r="M127" s="220">
        <v>1145277</v>
      </c>
      <c r="N127" s="220"/>
      <c r="O127" s="220"/>
      <c r="P127" s="220">
        <v>245238</v>
      </c>
      <c r="Q127" s="220">
        <v>1308400</v>
      </c>
      <c r="R127" s="220">
        <v>150000</v>
      </c>
      <c r="S127" s="220">
        <v>154000</v>
      </c>
      <c r="T127" s="220">
        <v>254000</v>
      </c>
      <c r="U127" s="220">
        <v>187000</v>
      </c>
      <c r="V127" s="220"/>
      <c r="W127" s="220">
        <v>85000</v>
      </c>
      <c r="X127" s="220">
        <v>150000</v>
      </c>
      <c r="Y127" s="220">
        <v>308400</v>
      </c>
      <c r="Z127" s="220">
        <v>5000</v>
      </c>
      <c r="AA127" s="220">
        <v>15000</v>
      </c>
      <c r="AB127" s="220">
        <v>87440</v>
      </c>
      <c r="AC127" s="220"/>
      <c r="AD127" s="220"/>
      <c r="AE127" s="220"/>
      <c r="AF127" s="220"/>
      <c r="AG127" s="220"/>
      <c r="AH127" s="220"/>
      <c r="AI127" s="220">
        <v>4200</v>
      </c>
      <c r="AJ127" s="220">
        <v>73000</v>
      </c>
      <c r="AK127" s="220"/>
      <c r="AL127" s="220">
        <v>10240</v>
      </c>
      <c r="AM127" s="220"/>
      <c r="AN127" s="220"/>
      <c r="AO127" s="220"/>
    </row>
    <row r="128" spans="1:41" ht="14.25">
      <c r="A128" s="217" t="s">
        <v>434</v>
      </c>
      <c r="B128" s="217"/>
      <c r="C128" s="217" t="s">
        <v>198</v>
      </c>
      <c r="D128" s="217" t="s">
        <v>435</v>
      </c>
      <c r="E128" s="219">
        <v>0</v>
      </c>
      <c r="F128" s="219">
        <v>22802237</v>
      </c>
      <c r="G128" s="220">
        <v>22722437</v>
      </c>
      <c r="H128" s="219">
        <v>0</v>
      </c>
      <c r="I128" s="219">
        <v>21308927</v>
      </c>
      <c r="J128" s="219">
        <v>0</v>
      </c>
      <c r="K128" s="219">
        <v>0</v>
      </c>
      <c r="L128" s="219">
        <v>0</v>
      </c>
      <c r="M128" s="219">
        <v>0</v>
      </c>
      <c r="N128" s="219">
        <v>0</v>
      </c>
      <c r="O128" s="219">
        <v>1207910</v>
      </c>
      <c r="P128" s="219">
        <v>205600</v>
      </c>
      <c r="Q128" s="220">
        <v>0</v>
      </c>
      <c r="R128" s="219">
        <v>0</v>
      </c>
      <c r="S128" s="219">
        <v>0</v>
      </c>
      <c r="T128" s="219">
        <v>0</v>
      </c>
      <c r="U128" s="219">
        <v>0</v>
      </c>
      <c r="V128" s="219">
        <v>0</v>
      </c>
      <c r="W128" s="219">
        <v>0</v>
      </c>
      <c r="X128" s="219">
        <v>0</v>
      </c>
      <c r="Y128" s="219">
        <v>0</v>
      </c>
      <c r="Z128" s="219">
        <v>0</v>
      </c>
      <c r="AA128" s="219">
        <v>0</v>
      </c>
      <c r="AB128" s="220">
        <v>79800</v>
      </c>
      <c r="AC128" s="219">
        <v>0</v>
      </c>
      <c r="AD128" s="219">
        <v>0</v>
      </c>
      <c r="AE128" s="219">
        <v>0</v>
      </c>
      <c r="AF128" s="219">
        <v>0</v>
      </c>
      <c r="AG128" s="219">
        <v>0</v>
      </c>
      <c r="AH128" s="219">
        <v>0</v>
      </c>
      <c r="AI128" s="219">
        <v>79800</v>
      </c>
      <c r="AJ128" s="219">
        <v>0</v>
      </c>
      <c r="AK128" s="219">
        <v>0</v>
      </c>
      <c r="AL128" s="219">
        <v>0</v>
      </c>
      <c r="AM128" s="219">
        <v>0</v>
      </c>
      <c r="AN128" s="219">
        <v>0</v>
      </c>
      <c r="AO128" s="219">
        <v>0</v>
      </c>
    </row>
    <row r="129" spans="1:41" ht="14.25">
      <c r="A129" s="221" t="s">
        <v>436</v>
      </c>
      <c r="B129" s="221"/>
      <c r="C129" s="221" t="s">
        <v>198</v>
      </c>
      <c r="D129" s="221" t="s">
        <v>437</v>
      </c>
      <c r="E129" s="223">
        <v>0</v>
      </c>
      <c r="F129" s="223">
        <v>18573714</v>
      </c>
      <c r="G129" s="220">
        <v>18493914</v>
      </c>
      <c r="H129" s="220"/>
      <c r="I129" s="220">
        <v>17080404</v>
      </c>
      <c r="J129" s="220"/>
      <c r="K129" s="220"/>
      <c r="L129" s="220"/>
      <c r="M129" s="220"/>
      <c r="N129" s="220"/>
      <c r="O129" s="220">
        <v>1207910</v>
      </c>
      <c r="P129" s="220">
        <v>205600</v>
      </c>
      <c r="Q129" s="220">
        <v>0</v>
      </c>
      <c r="R129" s="220"/>
      <c r="S129" s="220"/>
      <c r="T129" s="220"/>
      <c r="U129" s="220"/>
      <c r="V129" s="220"/>
      <c r="W129" s="220"/>
      <c r="X129" s="220"/>
      <c r="Y129" s="220"/>
      <c r="Z129" s="220"/>
      <c r="AA129" s="220"/>
      <c r="AB129" s="220">
        <v>79800</v>
      </c>
      <c r="AC129" s="220"/>
      <c r="AD129" s="220"/>
      <c r="AE129" s="220"/>
      <c r="AF129" s="220"/>
      <c r="AG129" s="220"/>
      <c r="AH129" s="220"/>
      <c r="AI129" s="220">
        <v>79800</v>
      </c>
      <c r="AJ129" s="220"/>
      <c r="AK129" s="220"/>
      <c r="AL129" s="220"/>
      <c r="AM129" s="220"/>
      <c r="AN129" s="220"/>
      <c r="AO129" s="220"/>
    </row>
    <row r="130" spans="1:41" ht="14.25">
      <c r="A130" s="221" t="s">
        <v>438</v>
      </c>
      <c r="B130" s="221"/>
      <c r="C130" s="221" t="s">
        <v>198</v>
      </c>
      <c r="D130" s="221" t="s">
        <v>439</v>
      </c>
      <c r="E130" s="223">
        <v>0</v>
      </c>
      <c r="F130" s="223">
        <v>4228523</v>
      </c>
      <c r="G130" s="220">
        <v>4228523</v>
      </c>
      <c r="H130" s="220"/>
      <c r="I130" s="220">
        <v>4228523</v>
      </c>
      <c r="J130" s="220"/>
      <c r="K130" s="220"/>
      <c r="L130" s="220"/>
      <c r="M130" s="220"/>
      <c r="N130" s="220"/>
      <c r="O130" s="220"/>
      <c r="P130" s="220"/>
      <c r="Q130" s="220">
        <v>0</v>
      </c>
      <c r="R130" s="220"/>
      <c r="S130" s="220"/>
      <c r="T130" s="220"/>
      <c r="U130" s="220"/>
      <c r="V130" s="220"/>
      <c r="W130" s="220"/>
      <c r="X130" s="220"/>
      <c r="Y130" s="220"/>
      <c r="Z130" s="220"/>
      <c r="AA130" s="220"/>
      <c r="AB130" s="220">
        <v>0</v>
      </c>
      <c r="AC130" s="220"/>
      <c r="AD130" s="220"/>
      <c r="AE130" s="220"/>
      <c r="AF130" s="220"/>
      <c r="AG130" s="220"/>
      <c r="AH130" s="220"/>
      <c r="AI130" s="220"/>
      <c r="AJ130" s="220"/>
      <c r="AK130" s="220"/>
      <c r="AL130" s="220"/>
      <c r="AM130" s="220"/>
      <c r="AN130" s="220"/>
      <c r="AO130" s="220"/>
    </row>
    <row r="131" spans="1:41" ht="14.25">
      <c r="A131" s="217" t="s">
        <v>440</v>
      </c>
      <c r="B131" s="217"/>
      <c r="C131" s="217" t="s">
        <v>198</v>
      </c>
      <c r="D131" s="217" t="s">
        <v>441</v>
      </c>
      <c r="E131" s="219">
        <v>0</v>
      </c>
      <c r="F131" s="219">
        <v>40027969</v>
      </c>
      <c r="G131" s="220">
        <v>39418369</v>
      </c>
      <c r="H131" s="219">
        <v>0</v>
      </c>
      <c r="I131" s="219">
        <v>19413624</v>
      </c>
      <c r="J131" s="219">
        <v>0</v>
      </c>
      <c r="K131" s="219">
        <v>0</v>
      </c>
      <c r="L131" s="219">
        <v>0</v>
      </c>
      <c r="M131" s="219">
        <v>17516266</v>
      </c>
      <c r="N131" s="219">
        <v>0</v>
      </c>
      <c r="O131" s="219">
        <v>1894389</v>
      </c>
      <c r="P131" s="219">
        <v>594090</v>
      </c>
      <c r="Q131" s="220">
        <v>0</v>
      </c>
      <c r="R131" s="219">
        <v>0</v>
      </c>
      <c r="S131" s="219">
        <v>0</v>
      </c>
      <c r="T131" s="219">
        <v>0</v>
      </c>
      <c r="U131" s="219">
        <v>0</v>
      </c>
      <c r="V131" s="219">
        <v>0</v>
      </c>
      <c r="W131" s="219">
        <v>0</v>
      </c>
      <c r="X131" s="219">
        <v>0</v>
      </c>
      <c r="Y131" s="219">
        <v>0</v>
      </c>
      <c r="Z131" s="219">
        <v>0</v>
      </c>
      <c r="AA131" s="219">
        <v>0</v>
      </c>
      <c r="AB131" s="220">
        <v>609600</v>
      </c>
      <c r="AC131" s="219">
        <v>0</v>
      </c>
      <c r="AD131" s="219">
        <v>0</v>
      </c>
      <c r="AE131" s="219">
        <v>0</v>
      </c>
      <c r="AF131" s="219">
        <v>0</v>
      </c>
      <c r="AG131" s="219">
        <v>0</v>
      </c>
      <c r="AH131" s="219">
        <v>0</v>
      </c>
      <c r="AI131" s="219">
        <v>117600</v>
      </c>
      <c r="AJ131" s="219">
        <v>492000</v>
      </c>
      <c r="AK131" s="219">
        <v>0</v>
      </c>
      <c r="AL131" s="219">
        <v>0</v>
      </c>
      <c r="AM131" s="219">
        <v>0</v>
      </c>
      <c r="AN131" s="219">
        <v>0</v>
      </c>
      <c r="AO131" s="219">
        <v>0</v>
      </c>
    </row>
    <row r="132" spans="1:41" ht="14.25">
      <c r="A132" s="221" t="s">
        <v>442</v>
      </c>
      <c r="B132" s="221"/>
      <c r="C132" s="221" t="s">
        <v>198</v>
      </c>
      <c r="D132" s="221" t="s">
        <v>443</v>
      </c>
      <c r="E132" s="223">
        <v>0</v>
      </c>
      <c r="F132" s="223">
        <v>40027969</v>
      </c>
      <c r="G132" s="220">
        <v>39418369</v>
      </c>
      <c r="H132" s="220"/>
      <c r="I132" s="220">
        <v>19413624</v>
      </c>
      <c r="J132" s="220"/>
      <c r="K132" s="220"/>
      <c r="L132" s="220"/>
      <c r="M132" s="220">
        <v>17516266</v>
      </c>
      <c r="N132" s="220"/>
      <c r="O132" s="220">
        <v>1894389</v>
      </c>
      <c r="P132" s="220">
        <v>594090</v>
      </c>
      <c r="Q132" s="220">
        <v>0</v>
      </c>
      <c r="R132" s="220"/>
      <c r="S132" s="220"/>
      <c r="T132" s="220"/>
      <c r="U132" s="220"/>
      <c r="V132" s="220"/>
      <c r="W132" s="220"/>
      <c r="X132" s="220"/>
      <c r="Y132" s="220"/>
      <c r="Z132" s="220"/>
      <c r="AA132" s="220"/>
      <c r="AB132" s="220">
        <v>609600</v>
      </c>
      <c r="AC132" s="220"/>
      <c r="AD132" s="220"/>
      <c r="AE132" s="220"/>
      <c r="AF132" s="220"/>
      <c r="AG132" s="220"/>
      <c r="AH132" s="220"/>
      <c r="AI132" s="220">
        <v>117600</v>
      </c>
      <c r="AJ132" s="220">
        <v>492000</v>
      </c>
      <c r="AK132" s="220"/>
      <c r="AL132" s="220"/>
      <c r="AM132" s="220"/>
      <c r="AN132" s="220"/>
      <c r="AO132" s="220"/>
    </row>
    <row r="133" spans="1:41" ht="14.25">
      <c r="A133" s="217" t="s">
        <v>444</v>
      </c>
      <c r="B133" s="217"/>
      <c r="C133" s="217" t="s">
        <v>198</v>
      </c>
      <c r="D133" s="217" t="s">
        <v>445</v>
      </c>
      <c r="E133" s="219">
        <v>2684400</v>
      </c>
      <c r="F133" s="219">
        <v>4380145</v>
      </c>
      <c r="G133" s="220">
        <v>6287345</v>
      </c>
      <c r="H133" s="219">
        <v>2684400</v>
      </c>
      <c r="I133" s="219">
        <v>720158</v>
      </c>
      <c r="J133" s="219">
        <v>0</v>
      </c>
      <c r="K133" s="219">
        <v>89960</v>
      </c>
      <c r="L133" s="219">
        <v>0</v>
      </c>
      <c r="M133" s="219">
        <v>2788201</v>
      </c>
      <c r="N133" s="219">
        <v>0</v>
      </c>
      <c r="O133" s="219">
        <v>0</v>
      </c>
      <c r="P133" s="219">
        <v>4626</v>
      </c>
      <c r="Q133" s="220">
        <v>715000</v>
      </c>
      <c r="R133" s="219">
        <v>182000</v>
      </c>
      <c r="S133" s="219">
        <v>90000</v>
      </c>
      <c r="T133" s="219">
        <v>80000</v>
      </c>
      <c r="U133" s="219">
        <v>93000</v>
      </c>
      <c r="V133" s="219">
        <v>45000</v>
      </c>
      <c r="W133" s="219">
        <v>65000</v>
      </c>
      <c r="X133" s="219">
        <v>53000</v>
      </c>
      <c r="Y133" s="219">
        <v>0</v>
      </c>
      <c r="Z133" s="219">
        <v>2000</v>
      </c>
      <c r="AA133" s="219">
        <v>105000</v>
      </c>
      <c r="AB133" s="220">
        <v>62200</v>
      </c>
      <c r="AC133" s="219">
        <v>0</v>
      </c>
      <c r="AD133" s="219">
        <v>0</v>
      </c>
      <c r="AE133" s="219">
        <v>0</v>
      </c>
      <c r="AF133" s="219">
        <v>0</v>
      </c>
      <c r="AG133" s="219">
        <v>0</v>
      </c>
      <c r="AH133" s="219">
        <v>0</v>
      </c>
      <c r="AI133" s="219">
        <v>15600</v>
      </c>
      <c r="AJ133" s="219">
        <v>44920</v>
      </c>
      <c r="AK133" s="219">
        <v>0</v>
      </c>
      <c r="AL133" s="219">
        <v>0</v>
      </c>
      <c r="AM133" s="219">
        <v>0</v>
      </c>
      <c r="AN133" s="219">
        <v>1680</v>
      </c>
      <c r="AO133" s="219">
        <v>0</v>
      </c>
    </row>
    <row r="134" spans="1:41" ht="14.25">
      <c r="A134" s="221" t="s">
        <v>446</v>
      </c>
      <c r="B134" s="221"/>
      <c r="C134" s="221" t="s">
        <v>198</v>
      </c>
      <c r="D134" s="221" t="s">
        <v>447</v>
      </c>
      <c r="E134" s="223">
        <v>1858908</v>
      </c>
      <c r="F134" s="223">
        <v>2159198</v>
      </c>
      <c r="G134" s="220">
        <v>3485386</v>
      </c>
      <c r="H134" s="220">
        <v>1858908</v>
      </c>
      <c r="I134" s="220">
        <v>156218</v>
      </c>
      <c r="J134" s="220"/>
      <c r="K134" s="220">
        <v>89960</v>
      </c>
      <c r="L134" s="220"/>
      <c r="M134" s="220">
        <v>1378428</v>
      </c>
      <c r="N134" s="220"/>
      <c r="O134" s="220"/>
      <c r="P134" s="220">
        <v>1872</v>
      </c>
      <c r="Q134" s="220">
        <v>511000</v>
      </c>
      <c r="R134" s="220">
        <v>170000</v>
      </c>
      <c r="S134" s="220">
        <v>60000</v>
      </c>
      <c r="T134" s="220">
        <v>80000</v>
      </c>
      <c r="U134" s="220">
        <v>63000</v>
      </c>
      <c r="V134" s="220">
        <v>30000</v>
      </c>
      <c r="W134" s="220">
        <v>45000</v>
      </c>
      <c r="X134" s="220">
        <v>43000</v>
      </c>
      <c r="Y134" s="220"/>
      <c r="Z134" s="220"/>
      <c r="AA134" s="220">
        <v>20000</v>
      </c>
      <c r="AB134" s="220">
        <v>21720</v>
      </c>
      <c r="AC134" s="220"/>
      <c r="AD134" s="220"/>
      <c r="AE134" s="220"/>
      <c r="AF134" s="220"/>
      <c r="AG134" s="220"/>
      <c r="AH134" s="220"/>
      <c r="AI134" s="220">
        <v>11400</v>
      </c>
      <c r="AJ134" s="220">
        <v>9600</v>
      </c>
      <c r="AK134" s="220"/>
      <c r="AL134" s="220"/>
      <c r="AM134" s="220"/>
      <c r="AN134" s="220">
        <v>720</v>
      </c>
      <c r="AO134" s="220"/>
    </row>
    <row r="135" spans="1:41" ht="14.25">
      <c r="A135" s="221" t="s">
        <v>448</v>
      </c>
      <c r="B135" s="221"/>
      <c r="C135" s="221" t="s">
        <v>198</v>
      </c>
      <c r="D135" s="221" t="s">
        <v>449</v>
      </c>
      <c r="E135" s="223">
        <v>825492</v>
      </c>
      <c r="F135" s="223">
        <v>859264</v>
      </c>
      <c r="G135" s="220">
        <v>1479796</v>
      </c>
      <c r="H135" s="220">
        <v>825492</v>
      </c>
      <c r="I135" s="220"/>
      <c r="J135" s="220"/>
      <c r="K135" s="220">
        <v>0</v>
      </c>
      <c r="L135" s="220"/>
      <c r="M135" s="220">
        <v>651550</v>
      </c>
      <c r="N135" s="220"/>
      <c r="O135" s="220"/>
      <c r="P135" s="220">
        <v>2754</v>
      </c>
      <c r="Q135" s="220">
        <v>204000</v>
      </c>
      <c r="R135" s="220">
        <v>12000</v>
      </c>
      <c r="S135" s="220">
        <v>30000</v>
      </c>
      <c r="T135" s="220"/>
      <c r="U135" s="220">
        <v>30000</v>
      </c>
      <c r="V135" s="220">
        <v>15000</v>
      </c>
      <c r="W135" s="220">
        <v>20000</v>
      </c>
      <c r="X135" s="220">
        <v>10000</v>
      </c>
      <c r="Y135" s="220"/>
      <c r="Z135" s="220">
        <v>2000</v>
      </c>
      <c r="AA135" s="220">
        <v>85000</v>
      </c>
      <c r="AB135" s="220">
        <v>960</v>
      </c>
      <c r="AC135" s="220"/>
      <c r="AD135" s="220"/>
      <c r="AE135" s="220"/>
      <c r="AF135" s="220"/>
      <c r="AG135" s="220"/>
      <c r="AH135" s="220"/>
      <c r="AI135" s="220"/>
      <c r="AJ135" s="220"/>
      <c r="AK135" s="220"/>
      <c r="AL135" s="220"/>
      <c r="AM135" s="220"/>
      <c r="AN135" s="220">
        <v>960</v>
      </c>
      <c r="AO135" s="220"/>
    </row>
    <row r="136" spans="1:41" ht="14.25">
      <c r="A136" s="221" t="s">
        <v>450</v>
      </c>
      <c r="B136" s="221"/>
      <c r="C136" s="221" t="s">
        <v>198</v>
      </c>
      <c r="D136" s="221" t="s">
        <v>451</v>
      </c>
      <c r="E136" s="223">
        <v>0</v>
      </c>
      <c r="F136" s="223">
        <v>1361683</v>
      </c>
      <c r="G136" s="220">
        <v>1322163</v>
      </c>
      <c r="H136" s="220"/>
      <c r="I136" s="220">
        <v>563940</v>
      </c>
      <c r="J136" s="220"/>
      <c r="K136" s="220"/>
      <c r="L136" s="220"/>
      <c r="M136" s="220">
        <v>758223</v>
      </c>
      <c r="N136" s="220"/>
      <c r="O136" s="220"/>
      <c r="P136" s="220"/>
      <c r="Q136" s="220">
        <v>0</v>
      </c>
      <c r="R136" s="220"/>
      <c r="S136" s="220"/>
      <c r="T136" s="220"/>
      <c r="U136" s="220"/>
      <c r="V136" s="220"/>
      <c r="W136" s="220"/>
      <c r="X136" s="220"/>
      <c r="Y136" s="220"/>
      <c r="Z136" s="220"/>
      <c r="AA136" s="220"/>
      <c r="AB136" s="220">
        <v>39520</v>
      </c>
      <c r="AC136" s="220"/>
      <c r="AD136" s="220"/>
      <c r="AE136" s="220"/>
      <c r="AF136" s="220"/>
      <c r="AG136" s="220"/>
      <c r="AH136" s="220"/>
      <c r="AI136" s="220">
        <v>4200</v>
      </c>
      <c r="AJ136" s="220">
        <v>35320</v>
      </c>
      <c r="AK136" s="220"/>
      <c r="AL136" s="220"/>
      <c r="AM136" s="220"/>
      <c r="AN136" s="220"/>
      <c r="AO136" s="220"/>
    </row>
    <row r="137" spans="1:41" ht="14.25">
      <c r="A137" s="217" t="s">
        <v>452</v>
      </c>
      <c r="B137" s="217"/>
      <c r="C137" s="217" t="s">
        <v>198</v>
      </c>
      <c r="D137" s="217" t="s">
        <v>453</v>
      </c>
      <c r="E137" s="219">
        <v>15643001</v>
      </c>
      <c r="F137" s="219">
        <v>15342621</v>
      </c>
      <c r="G137" s="220">
        <v>28097912</v>
      </c>
      <c r="H137" s="219">
        <v>14752659</v>
      </c>
      <c r="I137" s="219">
        <v>88815</v>
      </c>
      <c r="J137" s="219">
        <v>890342</v>
      </c>
      <c r="K137" s="219">
        <v>790610</v>
      </c>
      <c r="L137" s="219">
        <v>0</v>
      </c>
      <c r="M137" s="219">
        <v>10512241</v>
      </c>
      <c r="N137" s="219">
        <v>0</v>
      </c>
      <c r="O137" s="219">
        <v>998445</v>
      </c>
      <c r="P137" s="219">
        <v>64800</v>
      </c>
      <c r="Q137" s="220">
        <v>2842600</v>
      </c>
      <c r="R137" s="219">
        <v>1502300</v>
      </c>
      <c r="S137" s="219">
        <v>230200</v>
      </c>
      <c r="T137" s="219">
        <v>131200</v>
      </c>
      <c r="U137" s="219">
        <v>324100</v>
      </c>
      <c r="V137" s="219">
        <v>51200</v>
      </c>
      <c r="W137" s="219">
        <v>478000</v>
      </c>
      <c r="X137" s="219">
        <v>35000</v>
      </c>
      <c r="Y137" s="219">
        <v>33600</v>
      </c>
      <c r="Z137" s="219">
        <v>17000</v>
      </c>
      <c r="AA137" s="219">
        <v>40000</v>
      </c>
      <c r="AB137" s="220">
        <v>45110</v>
      </c>
      <c r="AC137" s="219">
        <v>0</v>
      </c>
      <c r="AD137" s="219">
        <v>0</v>
      </c>
      <c r="AE137" s="219">
        <v>0</v>
      </c>
      <c r="AF137" s="219">
        <v>0</v>
      </c>
      <c r="AG137" s="219">
        <v>0</v>
      </c>
      <c r="AH137" s="219">
        <v>0</v>
      </c>
      <c r="AI137" s="219">
        <v>8400</v>
      </c>
      <c r="AJ137" s="219">
        <v>9290</v>
      </c>
      <c r="AK137" s="219">
        <v>0</v>
      </c>
      <c r="AL137" s="219">
        <v>0</v>
      </c>
      <c r="AM137" s="219">
        <v>0</v>
      </c>
      <c r="AN137" s="219">
        <v>27420</v>
      </c>
      <c r="AO137" s="219">
        <v>0</v>
      </c>
    </row>
    <row r="138" spans="1:41" ht="14.25">
      <c r="A138" s="221">
        <v>6310503</v>
      </c>
      <c r="B138" s="221"/>
      <c r="C138" s="221"/>
      <c r="D138" s="221" t="s">
        <v>241</v>
      </c>
      <c r="E138" s="223">
        <v>15643001</v>
      </c>
      <c r="F138" s="223">
        <v>15342621</v>
      </c>
      <c r="G138" s="220">
        <v>28097912</v>
      </c>
      <c r="H138" s="220">
        <v>14752659</v>
      </c>
      <c r="I138" s="220">
        <v>88815</v>
      </c>
      <c r="J138" s="220">
        <v>890342</v>
      </c>
      <c r="K138" s="220">
        <v>790610</v>
      </c>
      <c r="L138" s="220"/>
      <c r="M138" s="220">
        <v>10512241</v>
      </c>
      <c r="N138" s="220"/>
      <c r="O138" s="220">
        <v>998445</v>
      </c>
      <c r="P138" s="220">
        <v>64800</v>
      </c>
      <c r="Q138" s="220">
        <v>2842600</v>
      </c>
      <c r="R138" s="220">
        <v>1502300</v>
      </c>
      <c r="S138" s="220">
        <v>230200</v>
      </c>
      <c r="T138" s="220">
        <v>131200</v>
      </c>
      <c r="U138" s="220">
        <v>324100</v>
      </c>
      <c r="V138" s="220">
        <v>51200</v>
      </c>
      <c r="W138" s="220">
        <v>478000</v>
      </c>
      <c r="X138" s="220">
        <v>35000</v>
      </c>
      <c r="Y138" s="220">
        <v>33600</v>
      </c>
      <c r="Z138" s="220">
        <v>17000</v>
      </c>
      <c r="AA138" s="220">
        <v>40000</v>
      </c>
      <c r="AB138" s="220">
        <v>45110</v>
      </c>
      <c r="AC138" s="220"/>
      <c r="AD138" s="220"/>
      <c r="AE138" s="220"/>
      <c r="AF138" s="220"/>
      <c r="AG138" s="220"/>
      <c r="AH138" s="220"/>
      <c r="AI138" s="220">
        <v>8400</v>
      </c>
      <c r="AJ138" s="220">
        <v>9290</v>
      </c>
      <c r="AK138" s="220"/>
      <c r="AL138" s="220"/>
      <c r="AM138" s="220"/>
      <c r="AN138" s="220">
        <v>27420</v>
      </c>
      <c r="AO138" s="220"/>
    </row>
    <row r="139" spans="1:41" ht="14.25">
      <c r="A139" s="217" t="s">
        <v>454</v>
      </c>
      <c r="B139" s="217"/>
      <c r="C139" s="217" t="s">
        <v>198</v>
      </c>
      <c r="D139" s="217" t="s">
        <v>455</v>
      </c>
      <c r="E139" s="219">
        <v>16409074</v>
      </c>
      <c r="F139" s="219">
        <v>8654614</v>
      </c>
      <c r="G139" s="220">
        <v>18560988</v>
      </c>
      <c r="H139" s="219">
        <v>10405462</v>
      </c>
      <c r="I139" s="219">
        <v>0</v>
      </c>
      <c r="J139" s="219">
        <v>6003612</v>
      </c>
      <c r="K139" s="219">
        <v>547130</v>
      </c>
      <c r="L139" s="219">
        <v>0</v>
      </c>
      <c r="M139" s="219">
        <v>1516428</v>
      </c>
      <c r="N139" s="219">
        <v>0</v>
      </c>
      <c r="O139" s="219">
        <v>77160</v>
      </c>
      <c r="P139" s="219">
        <v>11196</v>
      </c>
      <c r="Q139" s="220">
        <v>6501500</v>
      </c>
      <c r="R139" s="219">
        <v>1627500</v>
      </c>
      <c r="S139" s="219">
        <v>241400</v>
      </c>
      <c r="T139" s="219">
        <v>25400</v>
      </c>
      <c r="U139" s="219">
        <v>237700</v>
      </c>
      <c r="V139" s="219">
        <v>103000</v>
      </c>
      <c r="W139" s="219">
        <v>269000</v>
      </c>
      <c r="X139" s="219">
        <v>20000</v>
      </c>
      <c r="Y139" s="219">
        <v>3447500</v>
      </c>
      <c r="Z139" s="219">
        <v>50000</v>
      </c>
      <c r="AA139" s="219">
        <v>480000</v>
      </c>
      <c r="AB139" s="220">
        <v>1200</v>
      </c>
      <c r="AC139" s="219">
        <v>0</v>
      </c>
      <c r="AD139" s="219">
        <v>0</v>
      </c>
      <c r="AE139" s="219">
        <v>0</v>
      </c>
      <c r="AF139" s="219">
        <v>0</v>
      </c>
      <c r="AG139" s="219">
        <v>0</v>
      </c>
      <c r="AH139" s="219">
        <v>0</v>
      </c>
      <c r="AI139" s="219">
        <v>0</v>
      </c>
      <c r="AJ139" s="219">
        <v>0</v>
      </c>
      <c r="AK139" s="219">
        <v>0</v>
      </c>
      <c r="AL139" s="219">
        <v>0</v>
      </c>
      <c r="AM139" s="219">
        <v>0</v>
      </c>
      <c r="AN139" s="219">
        <v>1200</v>
      </c>
      <c r="AO139" s="219">
        <v>0</v>
      </c>
    </row>
    <row r="140" spans="1:41" ht="14.25">
      <c r="A140" s="221" t="s">
        <v>456</v>
      </c>
      <c r="B140" s="221"/>
      <c r="C140" s="221" t="s">
        <v>198</v>
      </c>
      <c r="D140" s="221" t="s">
        <v>241</v>
      </c>
      <c r="E140" s="223">
        <v>16409074</v>
      </c>
      <c r="F140" s="223">
        <v>8654614</v>
      </c>
      <c r="G140" s="220">
        <v>18560988</v>
      </c>
      <c r="H140" s="220">
        <v>10405462</v>
      </c>
      <c r="I140" s="220"/>
      <c r="J140" s="220">
        <v>6003612</v>
      </c>
      <c r="K140" s="220">
        <v>547130</v>
      </c>
      <c r="L140" s="220"/>
      <c r="M140" s="220">
        <v>1516428</v>
      </c>
      <c r="N140" s="220"/>
      <c r="O140" s="220">
        <v>77160</v>
      </c>
      <c r="P140" s="220">
        <v>11196</v>
      </c>
      <c r="Q140" s="220">
        <v>6501500</v>
      </c>
      <c r="R140" s="220">
        <v>1627500</v>
      </c>
      <c r="S140" s="220">
        <v>241400</v>
      </c>
      <c r="T140" s="220">
        <v>25400</v>
      </c>
      <c r="U140" s="220">
        <v>237700</v>
      </c>
      <c r="V140" s="220">
        <v>103000</v>
      </c>
      <c r="W140" s="220">
        <v>269000</v>
      </c>
      <c r="X140" s="220">
        <v>20000</v>
      </c>
      <c r="Y140" s="220">
        <v>3447500</v>
      </c>
      <c r="Z140" s="220">
        <v>50000</v>
      </c>
      <c r="AA140" s="220">
        <v>480000</v>
      </c>
      <c r="AB140" s="220">
        <v>1200</v>
      </c>
      <c r="AC140" s="220"/>
      <c r="AD140" s="220"/>
      <c r="AE140" s="220"/>
      <c r="AF140" s="220"/>
      <c r="AG140" s="220"/>
      <c r="AH140" s="220"/>
      <c r="AI140" s="220"/>
      <c r="AJ140" s="220"/>
      <c r="AK140" s="220"/>
      <c r="AL140" s="220"/>
      <c r="AM140" s="220"/>
      <c r="AN140" s="220">
        <v>1200</v>
      </c>
      <c r="AO140" s="220"/>
    </row>
    <row r="141" spans="1:41" ht="14.25">
      <c r="A141" s="213" t="s">
        <v>457</v>
      </c>
      <c r="B141" s="213"/>
      <c r="C141" s="213" t="s">
        <v>198</v>
      </c>
      <c r="D141" s="213" t="s">
        <v>458</v>
      </c>
      <c r="E141" s="215">
        <v>1494504</v>
      </c>
      <c r="F141" s="215">
        <v>1293720</v>
      </c>
      <c r="G141" s="215">
        <v>2356284</v>
      </c>
      <c r="H141" s="215">
        <v>1233696</v>
      </c>
      <c r="I141" s="215">
        <v>0</v>
      </c>
      <c r="J141" s="215">
        <v>260808</v>
      </c>
      <c r="K141" s="215">
        <v>78756</v>
      </c>
      <c r="L141" s="215">
        <v>0</v>
      </c>
      <c r="M141" s="215">
        <v>751632</v>
      </c>
      <c r="N141" s="215">
        <v>0</v>
      </c>
      <c r="O141" s="215">
        <v>29880</v>
      </c>
      <c r="P141" s="215">
        <v>1512</v>
      </c>
      <c r="Q141" s="215">
        <v>430800</v>
      </c>
      <c r="R141" s="215">
        <v>150000</v>
      </c>
      <c r="S141" s="215">
        <v>16000</v>
      </c>
      <c r="T141" s="215">
        <v>12000</v>
      </c>
      <c r="U141" s="215">
        <v>50000</v>
      </c>
      <c r="V141" s="215">
        <v>30000</v>
      </c>
      <c r="W141" s="215">
        <v>84000</v>
      </c>
      <c r="X141" s="215">
        <v>3000</v>
      </c>
      <c r="Y141" s="215">
        <v>58800</v>
      </c>
      <c r="Z141" s="215">
        <v>7000</v>
      </c>
      <c r="AA141" s="215">
        <v>20000</v>
      </c>
      <c r="AB141" s="215">
        <v>900</v>
      </c>
      <c r="AC141" s="215">
        <v>0</v>
      </c>
      <c r="AD141" s="215">
        <v>0</v>
      </c>
      <c r="AE141" s="215">
        <v>0</v>
      </c>
      <c r="AF141" s="215">
        <v>0</v>
      </c>
      <c r="AG141" s="215">
        <v>0</v>
      </c>
      <c r="AH141" s="215">
        <v>0</v>
      </c>
      <c r="AI141" s="215">
        <v>0</v>
      </c>
      <c r="AJ141" s="215">
        <v>0</v>
      </c>
      <c r="AK141" s="215">
        <v>0</v>
      </c>
      <c r="AL141" s="215">
        <v>0</v>
      </c>
      <c r="AM141" s="215">
        <v>0</v>
      </c>
      <c r="AN141" s="215">
        <v>1140</v>
      </c>
      <c r="AO141" s="215">
        <v>0</v>
      </c>
    </row>
    <row r="142" spans="1:41" ht="14.25">
      <c r="A142" s="217" t="s">
        <v>459</v>
      </c>
      <c r="B142" s="217"/>
      <c r="C142" s="217" t="s">
        <v>198</v>
      </c>
      <c r="D142" s="217" t="s">
        <v>460</v>
      </c>
      <c r="E142" s="219">
        <v>1494504</v>
      </c>
      <c r="F142" s="219">
        <v>1293720</v>
      </c>
      <c r="G142" s="220">
        <v>2356284</v>
      </c>
      <c r="H142" s="219">
        <v>1233696</v>
      </c>
      <c r="I142" s="219">
        <v>0</v>
      </c>
      <c r="J142" s="219">
        <v>260808</v>
      </c>
      <c r="K142" s="219">
        <v>78756</v>
      </c>
      <c r="L142" s="219">
        <v>0</v>
      </c>
      <c r="M142" s="219">
        <v>751632</v>
      </c>
      <c r="N142" s="219">
        <v>0</v>
      </c>
      <c r="O142" s="219">
        <v>29880</v>
      </c>
      <c r="P142" s="219">
        <v>1512</v>
      </c>
      <c r="Q142" s="220">
        <v>430800</v>
      </c>
      <c r="R142" s="219">
        <v>150000</v>
      </c>
      <c r="S142" s="219">
        <v>16000</v>
      </c>
      <c r="T142" s="219">
        <v>12000</v>
      </c>
      <c r="U142" s="219">
        <v>50000</v>
      </c>
      <c r="V142" s="219">
        <v>30000</v>
      </c>
      <c r="W142" s="219">
        <v>84000</v>
      </c>
      <c r="X142" s="219">
        <v>3000</v>
      </c>
      <c r="Y142" s="219">
        <v>58800</v>
      </c>
      <c r="Z142" s="219">
        <v>7000</v>
      </c>
      <c r="AA142" s="219">
        <v>20000</v>
      </c>
      <c r="AB142" s="220">
        <v>900</v>
      </c>
      <c r="AC142" s="219">
        <v>0</v>
      </c>
      <c r="AD142" s="219">
        <v>0</v>
      </c>
      <c r="AE142" s="219">
        <v>0</v>
      </c>
      <c r="AF142" s="219">
        <v>0</v>
      </c>
      <c r="AG142" s="219">
        <v>0</v>
      </c>
      <c r="AH142" s="219">
        <v>0</v>
      </c>
      <c r="AI142" s="219">
        <v>0</v>
      </c>
      <c r="AJ142" s="219">
        <v>0</v>
      </c>
      <c r="AK142" s="219">
        <v>0</v>
      </c>
      <c r="AL142" s="219">
        <v>0</v>
      </c>
      <c r="AM142" s="219">
        <v>0</v>
      </c>
      <c r="AN142" s="219">
        <v>1140</v>
      </c>
      <c r="AO142" s="219">
        <v>0</v>
      </c>
    </row>
    <row r="143" spans="1:41" ht="14.25">
      <c r="A143" s="221" t="s">
        <v>461</v>
      </c>
      <c r="B143" s="221"/>
      <c r="C143" s="221" t="s">
        <v>198</v>
      </c>
      <c r="D143" s="221" t="s">
        <v>241</v>
      </c>
      <c r="E143" s="223">
        <v>1494504</v>
      </c>
      <c r="F143" s="223">
        <v>1293720</v>
      </c>
      <c r="G143" s="220">
        <v>2356284</v>
      </c>
      <c r="H143" s="220">
        <v>1233696</v>
      </c>
      <c r="I143" s="220"/>
      <c r="J143" s="220">
        <v>260808</v>
      </c>
      <c r="K143" s="220">
        <v>78756</v>
      </c>
      <c r="L143" s="220"/>
      <c r="M143" s="220">
        <v>751632</v>
      </c>
      <c r="N143" s="220"/>
      <c r="O143" s="220">
        <v>29880</v>
      </c>
      <c r="P143" s="220">
        <v>1512</v>
      </c>
      <c r="Q143" s="220">
        <v>430800</v>
      </c>
      <c r="R143" s="220">
        <v>150000</v>
      </c>
      <c r="S143" s="220">
        <v>16000</v>
      </c>
      <c r="T143" s="220">
        <v>12000</v>
      </c>
      <c r="U143" s="220">
        <v>50000</v>
      </c>
      <c r="V143" s="220">
        <v>30000</v>
      </c>
      <c r="W143" s="220">
        <v>84000</v>
      </c>
      <c r="X143" s="220">
        <v>3000</v>
      </c>
      <c r="Y143" s="220">
        <v>58800</v>
      </c>
      <c r="Z143" s="220">
        <v>7000</v>
      </c>
      <c r="AA143" s="220">
        <v>20000</v>
      </c>
      <c r="AB143" s="220">
        <v>900</v>
      </c>
      <c r="AC143" s="220"/>
      <c r="AD143" s="220"/>
      <c r="AE143" s="220"/>
      <c r="AF143" s="220"/>
      <c r="AG143" s="220"/>
      <c r="AH143" s="220"/>
      <c r="AI143" s="220"/>
      <c r="AJ143" s="220"/>
      <c r="AK143" s="220"/>
      <c r="AL143" s="220"/>
      <c r="AM143" s="220"/>
      <c r="AN143" s="220">
        <v>1140</v>
      </c>
      <c r="AO143" s="220"/>
    </row>
    <row r="144" spans="1:41" ht="14.25">
      <c r="A144" s="213" t="s">
        <v>462</v>
      </c>
      <c r="B144" s="213"/>
      <c r="C144" s="213" t="s">
        <v>198</v>
      </c>
      <c r="D144" s="213" t="s">
        <v>463</v>
      </c>
      <c r="E144" s="215">
        <v>21395932</v>
      </c>
      <c r="F144" s="215">
        <v>17305651</v>
      </c>
      <c r="G144" s="215">
        <v>25947783</v>
      </c>
      <c r="H144" s="215">
        <v>12554440</v>
      </c>
      <c r="I144" s="215">
        <v>1013387</v>
      </c>
      <c r="J144" s="215">
        <v>8841492</v>
      </c>
      <c r="K144" s="215">
        <v>834840</v>
      </c>
      <c r="L144" s="215">
        <v>0</v>
      </c>
      <c r="M144" s="215">
        <v>2675956</v>
      </c>
      <c r="N144" s="215">
        <v>0</v>
      </c>
      <c r="O144" s="215">
        <v>8480</v>
      </c>
      <c r="P144" s="215">
        <v>19188</v>
      </c>
      <c r="Q144" s="215">
        <v>3702000</v>
      </c>
      <c r="R144" s="215">
        <v>1841000</v>
      </c>
      <c r="S144" s="215">
        <v>286000</v>
      </c>
      <c r="T144" s="215">
        <v>34000</v>
      </c>
      <c r="U144" s="215">
        <v>635000</v>
      </c>
      <c r="V144" s="215">
        <v>121000</v>
      </c>
      <c r="W144" s="215">
        <v>506000</v>
      </c>
      <c r="X144" s="215">
        <v>5000</v>
      </c>
      <c r="Y144" s="215">
        <v>264000</v>
      </c>
      <c r="Z144" s="215">
        <v>10000</v>
      </c>
      <c r="AA144" s="215">
        <v>0</v>
      </c>
      <c r="AB144" s="215">
        <v>9051800</v>
      </c>
      <c r="AC144" s="215">
        <v>0</v>
      </c>
      <c r="AD144" s="215">
        <v>0</v>
      </c>
      <c r="AE144" s="215">
        <v>0</v>
      </c>
      <c r="AF144" s="215">
        <v>0</v>
      </c>
      <c r="AG144" s="215">
        <v>0</v>
      </c>
      <c r="AH144" s="215">
        <v>0</v>
      </c>
      <c r="AI144" s="215">
        <v>0</v>
      </c>
      <c r="AJ144" s="215">
        <v>9035600</v>
      </c>
      <c r="AK144" s="215">
        <v>0</v>
      </c>
      <c r="AL144" s="215">
        <v>0</v>
      </c>
      <c r="AM144" s="215">
        <v>0</v>
      </c>
      <c r="AN144" s="215">
        <v>16200</v>
      </c>
      <c r="AO144" s="215">
        <v>0</v>
      </c>
    </row>
    <row r="145" spans="1:41" ht="14.25">
      <c r="A145" s="217" t="s">
        <v>464</v>
      </c>
      <c r="B145" s="217"/>
      <c r="C145" s="217" t="s">
        <v>198</v>
      </c>
      <c r="D145" s="217" t="s">
        <v>465</v>
      </c>
      <c r="E145" s="219">
        <v>21395932</v>
      </c>
      <c r="F145" s="219">
        <v>17305651</v>
      </c>
      <c r="G145" s="220">
        <v>25947783</v>
      </c>
      <c r="H145" s="219">
        <v>12554440</v>
      </c>
      <c r="I145" s="219">
        <v>1013387</v>
      </c>
      <c r="J145" s="219">
        <v>8841492</v>
      </c>
      <c r="K145" s="219">
        <v>834840</v>
      </c>
      <c r="L145" s="219">
        <v>0</v>
      </c>
      <c r="M145" s="219">
        <v>2675956</v>
      </c>
      <c r="N145" s="219">
        <v>0</v>
      </c>
      <c r="O145" s="219">
        <v>8480</v>
      </c>
      <c r="P145" s="219">
        <v>19188</v>
      </c>
      <c r="Q145" s="220">
        <v>3702000</v>
      </c>
      <c r="R145" s="219">
        <v>1841000</v>
      </c>
      <c r="S145" s="219">
        <v>286000</v>
      </c>
      <c r="T145" s="219">
        <v>34000</v>
      </c>
      <c r="U145" s="219">
        <v>635000</v>
      </c>
      <c r="V145" s="219">
        <v>121000</v>
      </c>
      <c r="W145" s="219">
        <v>506000</v>
      </c>
      <c r="X145" s="219">
        <v>5000</v>
      </c>
      <c r="Y145" s="219">
        <v>264000</v>
      </c>
      <c r="Z145" s="219">
        <v>10000</v>
      </c>
      <c r="AA145" s="219">
        <v>0</v>
      </c>
      <c r="AB145" s="220">
        <v>9051800</v>
      </c>
      <c r="AC145" s="219">
        <v>0</v>
      </c>
      <c r="AD145" s="219">
        <v>0</v>
      </c>
      <c r="AE145" s="219">
        <v>0</v>
      </c>
      <c r="AF145" s="219">
        <v>0</v>
      </c>
      <c r="AG145" s="219">
        <v>0</v>
      </c>
      <c r="AH145" s="219">
        <v>0</v>
      </c>
      <c r="AI145" s="219">
        <v>0</v>
      </c>
      <c r="AJ145" s="219">
        <v>9035600</v>
      </c>
      <c r="AK145" s="219">
        <v>0</v>
      </c>
      <c r="AL145" s="219">
        <v>0</v>
      </c>
      <c r="AM145" s="219">
        <v>0</v>
      </c>
      <c r="AN145" s="219">
        <v>16200</v>
      </c>
      <c r="AO145" s="219">
        <v>0</v>
      </c>
    </row>
    <row r="146" spans="1:41" ht="14.25">
      <c r="A146" s="221" t="s">
        <v>466</v>
      </c>
      <c r="B146" s="221"/>
      <c r="C146" s="221" t="s">
        <v>198</v>
      </c>
      <c r="D146" s="221" t="s">
        <v>241</v>
      </c>
      <c r="E146" s="223">
        <v>20829400</v>
      </c>
      <c r="F146" s="223">
        <v>17133211</v>
      </c>
      <c r="G146" s="220">
        <v>25208811</v>
      </c>
      <c r="H146" s="220">
        <v>12157732</v>
      </c>
      <c r="I146" s="220">
        <v>1013387</v>
      </c>
      <c r="J146" s="220">
        <v>8671668</v>
      </c>
      <c r="K146" s="220">
        <v>834840</v>
      </c>
      <c r="L146" s="220"/>
      <c r="M146" s="220">
        <v>2503516</v>
      </c>
      <c r="N146" s="220"/>
      <c r="O146" s="220">
        <v>8480</v>
      </c>
      <c r="P146" s="220">
        <v>19188</v>
      </c>
      <c r="Q146" s="220">
        <v>3702000</v>
      </c>
      <c r="R146" s="220">
        <v>1841000</v>
      </c>
      <c r="S146" s="220">
        <v>286000</v>
      </c>
      <c r="T146" s="220">
        <v>34000</v>
      </c>
      <c r="U146" s="220">
        <v>635000</v>
      </c>
      <c r="V146" s="220">
        <v>121000</v>
      </c>
      <c r="W146" s="220">
        <v>506000</v>
      </c>
      <c r="X146" s="220">
        <v>5000</v>
      </c>
      <c r="Y146" s="220">
        <v>264000</v>
      </c>
      <c r="Z146" s="220">
        <v>10000</v>
      </c>
      <c r="AA146" s="220"/>
      <c r="AB146" s="220">
        <v>9051800</v>
      </c>
      <c r="AC146" s="220"/>
      <c r="AD146" s="220"/>
      <c r="AE146" s="220"/>
      <c r="AF146" s="220"/>
      <c r="AG146" s="220"/>
      <c r="AH146" s="220"/>
      <c r="AI146" s="220"/>
      <c r="AJ146" s="220">
        <v>9035600</v>
      </c>
      <c r="AK146" s="220"/>
      <c r="AL146" s="220"/>
      <c r="AM146" s="220"/>
      <c r="AN146" s="220">
        <v>16200</v>
      </c>
      <c r="AO146" s="220"/>
    </row>
    <row r="147" spans="1:41" ht="14.25">
      <c r="A147" s="221" t="s">
        <v>467</v>
      </c>
      <c r="B147" s="221"/>
      <c r="C147" s="221" t="s">
        <v>198</v>
      </c>
      <c r="D147" s="221" t="s">
        <v>468</v>
      </c>
      <c r="E147" s="223">
        <v>566532</v>
      </c>
      <c r="F147" s="223">
        <v>172440</v>
      </c>
      <c r="G147" s="220">
        <v>738972</v>
      </c>
      <c r="H147" s="220">
        <v>396708</v>
      </c>
      <c r="I147" s="220"/>
      <c r="J147" s="220">
        <v>169824</v>
      </c>
      <c r="K147" s="220"/>
      <c r="L147" s="220"/>
      <c r="M147" s="220">
        <v>172440</v>
      </c>
      <c r="N147" s="220"/>
      <c r="O147" s="220"/>
      <c r="P147" s="220"/>
      <c r="Q147" s="220">
        <v>0</v>
      </c>
      <c r="R147" s="220"/>
      <c r="S147" s="220"/>
      <c r="T147" s="220"/>
      <c r="U147" s="220"/>
      <c r="V147" s="220"/>
      <c r="W147" s="220"/>
      <c r="X147" s="220"/>
      <c r="Y147" s="220"/>
      <c r="Z147" s="220"/>
      <c r="AA147" s="220"/>
      <c r="AB147" s="220">
        <v>0</v>
      </c>
      <c r="AC147" s="220"/>
      <c r="AD147" s="220"/>
      <c r="AE147" s="220"/>
      <c r="AF147" s="220"/>
      <c r="AG147" s="220"/>
      <c r="AH147" s="220"/>
      <c r="AI147" s="220"/>
      <c r="AJ147" s="220"/>
      <c r="AK147" s="220"/>
      <c r="AL147" s="220"/>
      <c r="AM147" s="220"/>
      <c r="AN147" s="220"/>
      <c r="AO147" s="220"/>
    </row>
    <row r="148" spans="1:41" ht="14.25">
      <c r="A148" s="213">
        <v>426</v>
      </c>
      <c r="B148" s="213"/>
      <c r="C148" s="213"/>
      <c r="D148" s="213" t="s">
        <v>469</v>
      </c>
      <c r="E148" s="215">
        <v>40917421</v>
      </c>
      <c r="F148" s="215">
        <v>105263069</v>
      </c>
      <c r="G148" s="215">
        <v>74683576</v>
      </c>
      <c r="H148" s="215">
        <v>37669217</v>
      </c>
      <c r="I148" s="215">
        <v>1972620</v>
      </c>
      <c r="J148" s="215">
        <v>3248204</v>
      </c>
      <c r="K148" s="215">
        <v>2162650</v>
      </c>
      <c r="L148" s="215">
        <v>0</v>
      </c>
      <c r="M148" s="215">
        <v>28111011</v>
      </c>
      <c r="N148" s="215">
        <v>0</v>
      </c>
      <c r="O148" s="215">
        <v>1474046</v>
      </c>
      <c r="P148" s="215">
        <v>45828</v>
      </c>
      <c r="Q148" s="215">
        <v>13039000</v>
      </c>
      <c r="R148" s="215">
        <v>7026500</v>
      </c>
      <c r="S148" s="215">
        <v>1081000</v>
      </c>
      <c r="T148" s="215">
        <v>222600</v>
      </c>
      <c r="U148" s="215">
        <v>849000</v>
      </c>
      <c r="V148" s="215">
        <v>539900</v>
      </c>
      <c r="W148" s="215">
        <v>2098000</v>
      </c>
      <c r="X148" s="215">
        <v>161000</v>
      </c>
      <c r="Y148" s="215">
        <v>519000</v>
      </c>
      <c r="Z148" s="215">
        <v>22000</v>
      </c>
      <c r="AA148" s="215">
        <v>520000</v>
      </c>
      <c r="AB148" s="215">
        <v>58457914</v>
      </c>
      <c r="AC148" s="215">
        <v>0</v>
      </c>
      <c r="AD148" s="215">
        <v>0</v>
      </c>
      <c r="AE148" s="215">
        <v>0</v>
      </c>
      <c r="AF148" s="215">
        <v>0</v>
      </c>
      <c r="AG148" s="215">
        <v>0</v>
      </c>
      <c r="AH148" s="215">
        <v>0</v>
      </c>
      <c r="AI148" s="215">
        <v>64174</v>
      </c>
      <c r="AJ148" s="215">
        <v>58344240</v>
      </c>
      <c r="AK148" s="215">
        <v>0</v>
      </c>
      <c r="AL148" s="215">
        <v>0</v>
      </c>
      <c r="AM148" s="215">
        <v>0</v>
      </c>
      <c r="AN148" s="215">
        <v>49500</v>
      </c>
      <c r="AO148" s="215">
        <v>0</v>
      </c>
    </row>
    <row r="149" spans="1:41" ht="14.25">
      <c r="A149" s="217" t="s">
        <v>470</v>
      </c>
      <c r="B149" s="217"/>
      <c r="C149" s="217" t="s">
        <v>198</v>
      </c>
      <c r="D149" s="217" t="s">
        <v>471</v>
      </c>
      <c r="E149" s="219">
        <v>20642033</v>
      </c>
      <c r="F149" s="219">
        <v>22112551</v>
      </c>
      <c r="G149" s="220">
        <v>37786352</v>
      </c>
      <c r="H149" s="219">
        <v>19008809</v>
      </c>
      <c r="I149" s="219">
        <v>1262028</v>
      </c>
      <c r="J149" s="219">
        <v>1633224</v>
      </c>
      <c r="K149" s="219">
        <v>1079330</v>
      </c>
      <c r="L149" s="219">
        <v>0</v>
      </c>
      <c r="M149" s="219">
        <v>13947205</v>
      </c>
      <c r="N149" s="219">
        <v>0</v>
      </c>
      <c r="O149" s="219">
        <v>833292</v>
      </c>
      <c r="P149" s="219">
        <v>22464</v>
      </c>
      <c r="Q149" s="220">
        <v>4799200</v>
      </c>
      <c r="R149" s="219">
        <v>2319000</v>
      </c>
      <c r="S149" s="219">
        <v>342200</v>
      </c>
      <c r="T149" s="219">
        <v>122800</v>
      </c>
      <c r="U149" s="219">
        <v>349800</v>
      </c>
      <c r="V149" s="219">
        <v>238500</v>
      </c>
      <c r="W149" s="219">
        <v>1037700</v>
      </c>
      <c r="X149" s="219">
        <v>41000</v>
      </c>
      <c r="Y149" s="219">
        <v>148200</v>
      </c>
      <c r="Z149" s="219">
        <v>0</v>
      </c>
      <c r="AA149" s="219">
        <v>200000</v>
      </c>
      <c r="AB149" s="220">
        <v>169032</v>
      </c>
      <c r="AC149" s="219">
        <v>0</v>
      </c>
      <c r="AD149" s="219">
        <v>0</v>
      </c>
      <c r="AE149" s="219">
        <v>0</v>
      </c>
      <c r="AF149" s="219">
        <v>0</v>
      </c>
      <c r="AG149" s="219">
        <v>0</v>
      </c>
      <c r="AH149" s="219">
        <v>0</v>
      </c>
      <c r="AI149" s="219">
        <v>53520</v>
      </c>
      <c r="AJ149" s="219">
        <v>87792</v>
      </c>
      <c r="AK149" s="219">
        <v>0</v>
      </c>
      <c r="AL149" s="219">
        <v>0</v>
      </c>
      <c r="AM149" s="219">
        <v>0</v>
      </c>
      <c r="AN149" s="219">
        <v>27720</v>
      </c>
      <c r="AO149" s="219">
        <v>0</v>
      </c>
    </row>
    <row r="150" spans="1:41" ht="14.25">
      <c r="A150" s="221" t="s">
        <v>472</v>
      </c>
      <c r="B150" s="221"/>
      <c r="C150" s="221" t="s">
        <v>198</v>
      </c>
      <c r="D150" s="221" t="s">
        <v>241</v>
      </c>
      <c r="E150" s="223">
        <v>6608832</v>
      </c>
      <c r="F150" s="223">
        <v>5836592</v>
      </c>
      <c r="G150" s="220">
        <v>11147924</v>
      </c>
      <c r="H150" s="220">
        <v>5857488</v>
      </c>
      <c r="I150" s="220"/>
      <c r="J150" s="220">
        <v>751344</v>
      </c>
      <c r="K150" s="220">
        <v>264690</v>
      </c>
      <c r="L150" s="220"/>
      <c r="M150" s="220">
        <v>3742584</v>
      </c>
      <c r="N150" s="220"/>
      <c r="O150" s="220">
        <v>526310</v>
      </c>
      <c r="P150" s="220">
        <v>5508</v>
      </c>
      <c r="Q150" s="220">
        <v>1288200</v>
      </c>
      <c r="R150" s="220">
        <v>877000</v>
      </c>
      <c r="S150" s="220">
        <v>42600</v>
      </c>
      <c r="T150" s="220">
        <v>23600</v>
      </c>
      <c r="U150" s="220">
        <v>52800</v>
      </c>
      <c r="V150" s="220">
        <v>8000</v>
      </c>
      <c r="W150" s="220">
        <v>136000</v>
      </c>
      <c r="X150" s="220"/>
      <c r="Y150" s="220">
        <v>148200</v>
      </c>
      <c r="Z150" s="220"/>
      <c r="AA150" s="220"/>
      <c r="AB150" s="220">
        <v>9300</v>
      </c>
      <c r="AC150" s="220"/>
      <c r="AD150" s="220"/>
      <c r="AE150" s="220"/>
      <c r="AF150" s="220"/>
      <c r="AG150" s="220"/>
      <c r="AH150" s="220"/>
      <c r="AI150" s="220"/>
      <c r="AJ150" s="220"/>
      <c r="AK150" s="220"/>
      <c r="AL150" s="220"/>
      <c r="AM150" s="220"/>
      <c r="AN150" s="220">
        <v>9300</v>
      </c>
      <c r="AO150" s="220"/>
    </row>
    <row r="151" spans="1:41" ht="14.25">
      <c r="A151" s="221" t="s">
        <v>473</v>
      </c>
      <c r="B151" s="221"/>
      <c r="C151" s="221" t="s">
        <v>198</v>
      </c>
      <c r="D151" s="221" t="s">
        <v>312</v>
      </c>
      <c r="E151" s="223">
        <v>14033201</v>
      </c>
      <c r="F151" s="223">
        <v>16275959</v>
      </c>
      <c r="G151" s="220">
        <v>26638428</v>
      </c>
      <c r="H151" s="220">
        <v>13151321</v>
      </c>
      <c r="I151" s="220">
        <v>1262028</v>
      </c>
      <c r="J151" s="220">
        <v>881880</v>
      </c>
      <c r="K151" s="220">
        <v>814640</v>
      </c>
      <c r="L151" s="220"/>
      <c r="M151" s="220">
        <v>10204621</v>
      </c>
      <c r="N151" s="220"/>
      <c r="O151" s="220">
        <v>306982</v>
      </c>
      <c r="P151" s="220">
        <v>16956</v>
      </c>
      <c r="Q151" s="220">
        <v>3511000</v>
      </c>
      <c r="R151" s="220">
        <v>1442000</v>
      </c>
      <c r="S151" s="220">
        <v>299600</v>
      </c>
      <c r="T151" s="220">
        <v>99200</v>
      </c>
      <c r="U151" s="220">
        <v>297000</v>
      </c>
      <c r="V151" s="220">
        <v>230500</v>
      </c>
      <c r="W151" s="220">
        <v>901700</v>
      </c>
      <c r="X151" s="220">
        <v>41000</v>
      </c>
      <c r="Y151" s="220"/>
      <c r="Z151" s="220"/>
      <c r="AA151" s="220">
        <v>200000</v>
      </c>
      <c r="AB151" s="220">
        <v>159732</v>
      </c>
      <c r="AC151" s="220"/>
      <c r="AD151" s="220"/>
      <c r="AE151" s="220"/>
      <c r="AF151" s="220"/>
      <c r="AG151" s="220"/>
      <c r="AH151" s="220"/>
      <c r="AI151" s="220">
        <v>53520</v>
      </c>
      <c r="AJ151" s="220">
        <v>87792</v>
      </c>
      <c r="AK151" s="220"/>
      <c r="AL151" s="220"/>
      <c r="AM151" s="220"/>
      <c r="AN151" s="220">
        <v>18420</v>
      </c>
      <c r="AO151" s="220"/>
    </row>
    <row r="152" spans="1:41" ht="14.25">
      <c r="A152" s="217" t="s">
        <v>474</v>
      </c>
      <c r="B152" s="217"/>
      <c r="C152" s="217" t="s">
        <v>198</v>
      </c>
      <c r="D152" s="217" t="s">
        <v>475</v>
      </c>
      <c r="E152" s="219">
        <v>10187297</v>
      </c>
      <c r="F152" s="219">
        <v>9471923</v>
      </c>
      <c r="G152" s="220">
        <v>16952498</v>
      </c>
      <c r="H152" s="219">
        <v>9019665</v>
      </c>
      <c r="I152" s="219">
        <v>0</v>
      </c>
      <c r="J152" s="219">
        <v>1167632</v>
      </c>
      <c r="K152" s="219">
        <v>498860</v>
      </c>
      <c r="L152" s="219">
        <v>0</v>
      </c>
      <c r="M152" s="219">
        <v>5884567</v>
      </c>
      <c r="N152" s="219">
        <v>0</v>
      </c>
      <c r="O152" s="219">
        <v>370722</v>
      </c>
      <c r="P152" s="219">
        <v>11052</v>
      </c>
      <c r="Q152" s="220">
        <v>2620600</v>
      </c>
      <c r="R152" s="219">
        <v>1030000</v>
      </c>
      <c r="S152" s="219">
        <v>303900</v>
      </c>
      <c r="T152" s="219">
        <v>34900</v>
      </c>
      <c r="U152" s="219">
        <v>219400</v>
      </c>
      <c r="V152" s="219">
        <v>82000</v>
      </c>
      <c r="W152" s="219">
        <v>572800</v>
      </c>
      <c r="X152" s="219">
        <v>20000</v>
      </c>
      <c r="Y152" s="219">
        <v>237600</v>
      </c>
      <c r="Z152" s="219">
        <v>20000</v>
      </c>
      <c r="AA152" s="219">
        <v>100000</v>
      </c>
      <c r="AB152" s="220">
        <v>86122</v>
      </c>
      <c r="AC152" s="219">
        <v>0</v>
      </c>
      <c r="AD152" s="219">
        <v>0</v>
      </c>
      <c r="AE152" s="219">
        <v>0</v>
      </c>
      <c r="AF152" s="219">
        <v>0</v>
      </c>
      <c r="AG152" s="219">
        <v>0</v>
      </c>
      <c r="AH152" s="219">
        <v>0</v>
      </c>
      <c r="AI152" s="219">
        <v>10654</v>
      </c>
      <c r="AJ152" s="219">
        <v>66948</v>
      </c>
      <c r="AK152" s="219">
        <v>0</v>
      </c>
      <c r="AL152" s="219">
        <v>0</v>
      </c>
      <c r="AM152" s="219">
        <v>0</v>
      </c>
      <c r="AN152" s="219">
        <v>8520</v>
      </c>
      <c r="AO152" s="219">
        <v>0</v>
      </c>
    </row>
    <row r="153" spans="1:41" ht="14.25">
      <c r="A153" s="221" t="s">
        <v>476</v>
      </c>
      <c r="B153" s="221"/>
      <c r="C153" s="221" t="s">
        <v>198</v>
      </c>
      <c r="D153" s="221" t="s">
        <v>241</v>
      </c>
      <c r="E153" s="223">
        <v>4519956</v>
      </c>
      <c r="F153" s="223">
        <v>3054740</v>
      </c>
      <c r="G153" s="220">
        <v>6578436</v>
      </c>
      <c r="H153" s="220">
        <v>3398988</v>
      </c>
      <c r="I153" s="220"/>
      <c r="J153" s="220">
        <v>1120968</v>
      </c>
      <c r="K153" s="220">
        <v>132830</v>
      </c>
      <c r="L153" s="220"/>
      <c r="M153" s="220">
        <v>1683454</v>
      </c>
      <c r="N153" s="220"/>
      <c r="O153" s="220">
        <v>239460</v>
      </c>
      <c r="P153" s="220">
        <v>2736</v>
      </c>
      <c r="Q153" s="220">
        <v>992000</v>
      </c>
      <c r="R153" s="220">
        <v>590000</v>
      </c>
      <c r="S153" s="220">
        <v>100400</v>
      </c>
      <c r="T153" s="220">
        <v>9400</v>
      </c>
      <c r="U153" s="220">
        <v>104200</v>
      </c>
      <c r="V153" s="220">
        <v>62000</v>
      </c>
      <c r="W153" s="220">
        <v>106000</v>
      </c>
      <c r="X153" s="220">
        <v>10000</v>
      </c>
      <c r="Y153" s="220">
        <v>0</v>
      </c>
      <c r="Z153" s="220">
        <v>10000</v>
      </c>
      <c r="AA153" s="220"/>
      <c r="AB153" s="220">
        <v>4260</v>
      </c>
      <c r="AC153" s="220"/>
      <c r="AD153" s="220"/>
      <c r="AE153" s="220"/>
      <c r="AF153" s="220"/>
      <c r="AG153" s="220"/>
      <c r="AH153" s="220"/>
      <c r="AI153" s="220"/>
      <c r="AJ153" s="220"/>
      <c r="AK153" s="220"/>
      <c r="AL153" s="220"/>
      <c r="AM153" s="220"/>
      <c r="AN153" s="220">
        <v>4260</v>
      </c>
      <c r="AO153" s="220"/>
    </row>
    <row r="154" spans="1:41" ht="14.25">
      <c r="A154" s="221" t="s">
        <v>477</v>
      </c>
      <c r="B154" s="221"/>
      <c r="C154" s="221" t="s">
        <v>198</v>
      </c>
      <c r="D154" s="221" t="s">
        <v>478</v>
      </c>
      <c r="E154" s="223">
        <v>5667341</v>
      </c>
      <c r="F154" s="223">
        <v>6417183</v>
      </c>
      <c r="G154" s="220">
        <v>10374062</v>
      </c>
      <c r="H154" s="220">
        <v>5620677</v>
      </c>
      <c r="I154" s="220"/>
      <c r="J154" s="220">
        <v>46664</v>
      </c>
      <c r="K154" s="220">
        <v>366030</v>
      </c>
      <c r="L154" s="220"/>
      <c r="M154" s="220">
        <v>4201113</v>
      </c>
      <c r="N154" s="220"/>
      <c r="O154" s="220">
        <v>131262</v>
      </c>
      <c r="P154" s="220">
        <v>8316</v>
      </c>
      <c r="Q154" s="220">
        <v>1628600</v>
      </c>
      <c r="R154" s="220">
        <v>440000</v>
      </c>
      <c r="S154" s="220">
        <v>203500</v>
      </c>
      <c r="T154" s="220">
        <v>25500</v>
      </c>
      <c r="U154" s="220">
        <v>115200</v>
      </c>
      <c r="V154" s="220">
        <v>20000</v>
      </c>
      <c r="W154" s="220">
        <v>466800</v>
      </c>
      <c r="X154" s="220">
        <v>10000</v>
      </c>
      <c r="Y154" s="220">
        <v>237600</v>
      </c>
      <c r="Z154" s="220">
        <v>10000</v>
      </c>
      <c r="AA154" s="220">
        <v>100000</v>
      </c>
      <c r="AB154" s="220">
        <v>81862</v>
      </c>
      <c r="AC154" s="220"/>
      <c r="AD154" s="220"/>
      <c r="AE154" s="220"/>
      <c r="AF154" s="220"/>
      <c r="AG154" s="220"/>
      <c r="AH154" s="220"/>
      <c r="AI154" s="220">
        <v>10654</v>
      </c>
      <c r="AJ154" s="220">
        <v>66948</v>
      </c>
      <c r="AK154" s="220"/>
      <c r="AL154" s="220"/>
      <c r="AM154" s="220"/>
      <c r="AN154" s="220">
        <v>4260</v>
      </c>
      <c r="AO154" s="220"/>
    </row>
    <row r="155" spans="1:41" ht="14.25">
      <c r="A155" s="217" t="s">
        <v>479</v>
      </c>
      <c r="B155" s="217"/>
      <c r="C155" s="217" t="s">
        <v>198</v>
      </c>
      <c r="D155" s="217" t="s">
        <v>480</v>
      </c>
      <c r="E155" s="219">
        <v>10088091</v>
      </c>
      <c r="F155" s="219">
        <v>12994095</v>
      </c>
      <c r="G155" s="220">
        <v>19944726</v>
      </c>
      <c r="H155" s="219">
        <v>9640743</v>
      </c>
      <c r="I155" s="219">
        <v>710592</v>
      </c>
      <c r="J155" s="219">
        <v>447348</v>
      </c>
      <c r="K155" s="219">
        <v>584460</v>
      </c>
      <c r="L155" s="219">
        <v>0</v>
      </c>
      <c r="M155" s="219">
        <v>8279239</v>
      </c>
      <c r="N155" s="219">
        <v>0</v>
      </c>
      <c r="O155" s="219">
        <v>270032</v>
      </c>
      <c r="P155" s="219">
        <v>12312</v>
      </c>
      <c r="Q155" s="220">
        <v>3124200</v>
      </c>
      <c r="R155" s="219">
        <v>1454000</v>
      </c>
      <c r="S155" s="219">
        <v>396900</v>
      </c>
      <c r="T155" s="219">
        <v>45900</v>
      </c>
      <c r="U155" s="219">
        <v>222200</v>
      </c>
      <c r="V155" s="219">
        <v>176000</v>
      </c>
      <c r="W155" s="219">
        <v>412000</v>
      </c>
      <c r="X155" s="219">
        <v>62000</v>
      </c>
      <c r="Y155" s="219">
        <v>133200</v>
      </c>
      <c r="Z155" s="219">
        <v>2000</v>
      </c>
      <c r="AA155" s="219">
        <v>220000</v>
      </c>
      <c r="AB155" s="220">
        <v>13260</v>
      </c>
      <c r="AC155" s="219">
        <v>0</v>
      </c>
      <c r="AD155" s="219">
        <v>0</v>
      </c>
      <c r="AE155" s="219">
        <v>0</v>
      </c>
      <c r="AF155" s="219">
        <v>0</v>
      </c>
      <c r="AG155" s="219">
        <v>0</v>
      </c>
      <c r="AH155" s="219">
        <v>0</v>
      </c>
      <c r="AI155" s="219">
        <v>0</v>
      </c>
      <c r="AJ155" s="219">
        <v>0</v>
      </c>
      <c r="AK155" s="219">
        <v>0</v>
      </c>
      <c r="AL155" s="219">
        <v>0</v>
      </c>
      <c r="AM155" s="219">
        <v>0</v>
      </c>
      <c r="AN155" s="219">
        <v>13260</v>
      </c>
      <c r="AO155" s="219">
        <v>0</v>
      </c>
    </row>
    <row r="156" spans="1:41" ht="14.25">
      <c r="A156" s="221">
        <v>4260602</v>
      </c>
      <c r="B156" s="221"/>
      <c r="C156" s="221"/>
      <c r="D156" s="221" t="s">
        <v>241</v>
      </c>
      <c r="E156" s="223">
        <v>2873061</v>
      </c>
      <c r="F156" s="223">
        <v>2779460</v>
      </c>
      <c r="G156" s="220">
        <v>4768381</v>
      </c>
      <c r="H156" s="220">
        <v>2425713</v>
      </c>
      <c r="I156" s="220"/>
      <c r="J156" s="220">
        <v>447348</v>
      </c>
      <c r="K156" s="220">
        <v>141860</v>
      </c>
      <c r="L156" s="220"/>
      <c r="M156" s="220">
        <v>1540458</v>
      </c>
      <c r="N156" s="220"/>
      <c r="O156" s="220">
        <v>210050</v>
      </c>
      <c r="P156" s="220">
        <v>2952</v>
      </c>
      <c r="Q156" s="220">
        <v>881200</v>
      </c>
      <c r="R156" s="220">
        <v>511000</v>
      </c>
      <c r="S156" s="220">
        <v>79400</v>
      </c>
      <c r="T156" s="220">
        <v>2400</v>
      </c>
      <c r="U156" s="220">
        <v>38200</v>
      </c>
      <c r="V156" s="220">
        <v>25000</v>
      </c>
      <c r="W156" s="220">
        <v>92000</v>
      </c>
      <c r="X156" s="220"/>
      <c r="Y156" s="220">
        <v>133200</v>
      </c>
      <c r="Z156" s="220"/>
      <c r="AA156" s="220"/>
      <c r="AB156" s="220">
        <v>2940</v>
      </c>
      <c r="AC156" s="220"/>
      <c r="AD156" s="220"/>
      <c r="AE156" s="220"/>
      <c r="AF156" s="220"/>
      <c r="AG156" s="220"/>
      <c r="AH156" s="220"/>
      <c r="AI156" s="220"/>
      <c r="AJ156" s="220"/>
      <c r="AK156" s="220"/>
      <c r="AL156" s="220"/>
      <c r="AM156" s="220"/>
      <c r="AN156" s="220">
        <v>2940</v>
      </c>
      <c r="AO156" s="220"/>
    </row>
    <row r="157" spans="1:41" ht="14.25">
      <c r="A157" s="221" t="s">
        <v>481</v>
      </c>
      <c r="B157" s="221"/>
      <c r="C157" s="221" t="s">
        <v>198</v>
      </c>
      <c r="D157" s="221" t="s">
        <v>482</v>
      </c>
      <c r="E157" s="223">
        <v>7215030</v>
      </c>
      <c r="F157" s="223">
        <v>10214635</v>
      </c>
      <c r="G157" s="220">
        <v>15176345</v>
      </c>
      <c r="H157" s="220">
        <v>7215030</v>
      </c>
      <c r="I157" s="220">
        <v>710592</v>
      </c>
      <c r="J157" s="220"/>
      <c r="K157" s="220">
        <v>442600</v>
      </c>
      <c r="L157" s="220"/>
      <c r="M157" s="220">
        <v>6738781</v>
      </c>
      <c r="N157" s="220"/>
      <c r="O157" s="220">
        <v>59982</v>
      </c>
      <c r="P157" s="220">
        <v>9360</v>
      </c>
      <c r="Q157" s="220">
        <v>2243000</v>
      </c>
      <c r="R157" s="220">
        <v>943000</v>
      </c>
      <c r="S157" s="220">
        <v>317500</v>
      </c>
      <c r="T157" s="220">
        <v>43500</v>
      </c>
      <c r="U157" s="220">
        <v>184000</v>
      </c>
      <c r="V157" s="220">
        <v>151000</v>
      </c>
      <c r="W157" s="220">
        <v>320000</v>
      </c>
      <c r="X157" s="220">
        <v>62000</v>
      </c>
      <c r="Y157" s="220"/>
      <c r="Z157" s="220">
        <v>2000</v>
      </c>
      <c r="AA157" s="220">
        <v>220000</v>
      </c>
      <c r="AB157" s="220">
        <v>10320</v>
      </c>
      <c r="AC157" s="220"/>
      <c r="AD157" s="220"/>
      <c r="AE157" s="220"/>
      <c r="AF157" s="220"/>
      <c r="AG157" s="220"/>
      <c r="AH157" s="220"/>
      <c r="AI157" s="220"/>
      <c r="AJ157" s="220"/>
      <c r="AK157" s="220"/>
      <c r="AL157" s="220"/>
      <c r="AM157" s="220"/>
      <c r="AN157" s="220">
        <v>10320</v>
      </c>
      <c r="AO157" s="220"/>
    </row>
    <row r="158" spans="1:41" ht="14.25">
      <c r="A158" s="221" t="s">
        <v>483</v>
      </c>
      <c r="B158" s="221"/>
      <c r="C158" s="221" t="s">
        <v>198</v>
      </c>
      <c r="D158" s="221" t="s">
        <v>484</v>
      </c>
      <c r="E158" s="223">
        <v>0</v>
      </c>
      <c r="F158" s="223">
        <v>0</v>
      </c>
      <c r="G158" s="220">
        <v>0</v>
      </c>
      <c r="H158" s="220"/>
      <c r="I158" s="220"/>
      <c r="J158" s="220"/>
      <c r="K158" s="220"/>
      <c r="L158" s="220"/>
      <c r="M158" s="220"/>
      <c r="N158" s="220"/>
      <c r="O158" s="220"/>
      <c r="P158" s="220"/>
      <c r="Q158" s="220">
        <v>0</v>
      </c>
      <c r="R158" s="220"/>
      <c r="S158" s="220"/>
      <c r="T158" s="220"/>
      <c r="U158" s="220"/>
      <c r="V158" s="220"/>
      <c r="W158" s="220"/>
      <c r="X158" s="220"/>
      <c r="Y158" s="220"/>
      <c r="Z158" s="220"/>
      <c r="AA158" s="220"/>
      <c r="AB158" s="220">
        <v>0</v>
      </c>
      <c r="AC158" s="220"/>
      <c r="AD158" s="220"/>
      <c r="AE158" s="220"/>
      <c r="AF158" s="220"/>
      <c r="AG158" s="220"/>
      <c r="AH158" s="220"/>
      <c r="AI158" s="220"/>
      <c r="AJ158" s="220"/>
      <c r="AK158" s="220"/>
      <c r="AL158" s="220"/>
      <c r="AM158" s="220"/>
      <c r="AN158" s="220"/>
      <c r="AO158" s="220"/>
    </row>
    <row r="159" spans="1:41" ht="14.25">
      <c r="A159" s="217" t="s">
        <v>485</v>
      </c>
      <c r="B159" s="217"/>
      <c r="C159" s="217" t="s">
        <v>198</v>
      </c>
      <c r="D159" s="217" t="s">
        <v>486</v>
      </c>
      <c r="E159" s="219">
        <v>0</v>
      </c>
      <c r="F159" s="219">
        <v>60684500</v>
      </c>
      <c r="G159" s="220">
        <v>0</v>
      </c>
      <c r="H159" s="219">
        <v>0</v>
      </c>
      <c r="I159" s="219">
        <v>0</v>
      </c>
      <c r="J159" s="219">
        <v>0</v>
      </c>
      <c r="K159" s="219">
        <v>0</v>
      </c>
      <c r="L159" s="219">
        <v>0</v>
      </c>
      <c r="M159" s="219">
        <v>0</v>
      </c>
      <c r="N159" s="219">
        <v>0</v>
      </c>
      <c r="O159" s="219">
        <v>0</v>
      </c>
      <c r="P159" s="219">
        <v>0</v>
      </c>
      <c r="Q159" s="220">
        <v>2495000</v>
      </c>
      <c r="R159" s="219">
        <v>2223500</v>
      </c>
      <c r="S159" s="219">
        <v>38000</v>
      </c>
      <c r="T159" s="219">
        <v>19000</v>
      </c>
      <c r="U159" s="219">
        <v>57600</v>
      </c>
      <c r="V159" s="219">
        <v>43400</v>
      </c>
      <c r="W159" s="219">
        <v>75500</v>
      </c>
      <c r="X159" s="219">
        <v>38000</v>
      </c>
      <c r="Y159" s="219">
        <v>0</v>
      </c>
      <c r="Z159" s="219">
        <v>0</v>
      </c>
      <c r="AA159" s="219">
        <v>0</v>
      </c>
      <c r="AB159" s="220">
        <v>58189500</v>
      </c>
      <c r="AC159" s="219">
        <v>0</v>
      </c>
      <c r="AD159" s="219">
        <v>0</v>
      </c>
      <c r="AE159" s="219">
        <v>0</v>
      </c>
      <c r="AF159" s="219">
        <v>0</v>
      </c>
      <c r="AG159" s="219">
        <v>0</v>
      </c>
      <c r="AH159" s="219">
        <v>0</v>
      </c>
      <c r="AI159" s="219">
        <v>0</v>
      </c>
      <c r="AJ159" s="219">
        <v>58189500</v>
      </c>
      <c r="AK159" s="219">
        <v>0</v>
      </c>
      <c r="AL159" s="219">
        <v>0</v>
      </c>
      <c r="AM159" s="219">
        <v>0</v>
      </c>
      <c r="AN159" s="219">
        <v>0</v>
      </c>
      <c r="AO159" s="219">
        <v>0</v>
      </c>
    </row>
    <row r="160" spans="1:41" ht="14.25">
      <c r="A160" s="221" t="s">
        <v>487</v>
      </c>
      <c r="B160" s="221"/>
      <c r="C160" s="221" t="s">
        <v>198</v>
      </c>
      <c r="D160" s="221" t="s">
        <v>488</v>
      </c>
      <c r="E160" s="223">
        <v>0</v>
      </c>
      <c r="F160" s="223">
        <v>60684500</v>
      </c>
      <c r="G160" s="220">
        <v>0</v>
      </c>
      <c r="H160" s="220"/>
      <c r="I160" s="220"/>
      <c r="J160" s="220"/>
      <c r="K160" s="220"/>
      <c r="L160" s="220"/>
      <c r="M160" s="220"/>
      <c r="N160" s="220"/>
      <c r="O160" s="220"/>
      <c r="P160" s="220"/>
      <c r="Q160" s="220">
        <v>2495000</v>
      </c>
      <c r="R160" s="220">
        <v>2223500</v>
      </c>
      <c r="S160" s="220">
        <v>38000</v>
      </c>
      <c r="T160" s="220">
        <v>19000</v>
      </c>
      <c r="U160" s="220">
        <v>57600</v>
      </c>
      <c r="V160" s="220">
        <v>43400</v>
      </c>
      <c r="W160" s="220">
        <v>75500</v>
      </c>
      <c r="X160" s="220">
        <v>38000</v>
      </c>
      <c r="Y160" s="220"/>
      <c r="Z160" s="220"/>
      <c r="AA160" s="220"/>
      <c r="AB160" s="220">
        <v>58189500</v>
      </c>
      <c r="AC160" s="220"/>
      <c r="AD160" s="220"/>
      <c r="AE160" s="220"/>
      <c r="AF160" s="220"/>
      <c r="AG160" s="220"/>
      <c r="AH160" s="220"/>
      <c r="AI160" s="220"/>
      <c r="AJ160" s="220">
        <v>58189500</v>
      </c>
      <c r="AK160" s="220"/>
      <c r="AL160" s="220"/>
      <c r="AM160" s="220"/>
      <c r="AN160" s="220"/>
      <c r="AO160" s="220"/>
    </row>
    <row r="161" spans="1:41" ht="14.25">
      <c r="A161" s="213" t="s">
        <v>489</v>
      </c>
      <c r="B161" s="213"/>
      <c r="C161" s="213" t="s">
        <v>198</v>
      </c>
      <c r="D161" s="213" t="s">
        <v>490</v>
      </c>
      <c r="E161" s="215">
        <v>3246408</v>
      </c>
      <c r="F161" s="215">
        <v>2634494</v>
      </c>
      <c r="G161" s="215">
        <v>4831360</v>
      </c>
      <c r="H161" s="215">
        <v>2577840</v>
      </c>
      <c r="I161" s="215">
        <v>0</v>
      </c>
      <c r="J161" s="215">
        <v>416664</v>
      </c>
      <c r="K161" s="215">
        <v>217820</v>
      </c>
      <c r="L161" s="215">
        <v>251904</v>
      </c>
      <c r="M161" s="215">
        <v>1346396</v>
      </c>
      <c r="N161" s="215">
        <v>0</v>
      </c>
      <c r="O161" s="215">
        <v>15840</v>
      </c>
      <c r="P161" s="215">
        <v>4896</v>
      </c>
      <c r="Q161" s="215">
        <v>817800</v>
      </c>
      <c r="R161" s="215">
        <v>311000</v>
      </c>
      <c r="S161" s="215">
        <v>28000</v>
      </c>
      <c r="T161" s="215">
        <v>5000</v>
      </c>
      <c r="U161" s="215">
        <v>78000</v>
      </c>
      <c r="V161" s="215">
        <v>50000</v>
      </c>
      <c r="W161" s="215">
        <v>152000</v>
      </c>
      <c r="X161" s="215">
        <v>10000</v>
      </c>
      <c r="Y161" s="215">
        <v>133800</v>
      </c>
      <c r="Z161" s="215">
        <v>10000</v>
      </c>
      <c r="AA161" s="215">
        <v>40000</v>
      </c>
      <c r="AB161" s="215">
        <v>48360</v>
      </c>
      <c r="AC161" s="215">
        <v>0</v>
      </c>
      <c r="AD161" s="215">
        <v>0</v>
      </c>
      <c r="AE161" s="215">
        <v>0</v>
      </c>
      <c r="AF161" s="215">
        <v>0</v>
      </c>
      <c r="AG161" s="215">
        <v>0</v>
      </c>
      <c r="AH161" s="215">
        <v>0</v>
      </c>
      <c r="AI161" s="215">
        <v>0</v>
      </c>
      <c r="AJ161" s="215">
        <v>46200</v>
      </c>
      <c r="AK161" s="215">
        <v>0</v>
      </c>
      <c r="AL161" s="215">
        <v>0</v>
      </c>
      <c r="AM161" s="215">
        <v>0</v>
      </c>
      <c r="AN161" s="215">
        <v>2160</v>
      </c>
      <c r="AO161" s="215">
        <v>183382</v>
      </c>
    </row>
    <row r="162" spans="1:41" ht="14.25">
      <c r="A162" s="217" t="s">
        <v>491</v>
      </c>
      <c r="B162" s="217"/>
      <c r="C162" s="217" t="s">
        <v>198</v>
      </c>
      <c r="D162" s="217" t="s">
        <v>492</v>
      </c>
      <c r="E162" s="219">
        <v>3246408</v>
      </c>
      <c r="F162" s="219">
        <v>2634494</v>
      </c>
      <c r="G162" s="220">
        <v>4831360</v>
      </c>
      <c r="H162" s="219">
        <v>2577840</v>
      </c>
      <c r="I162" s="219">
        <v>0</v>
      </c>
      <c r="J162" s="219">
        <v>416664</v>
      </c>
      <c r="K162" s="219">
        <v>217820</v>
      </c>
      <c r="L162" s="219">
        <v>251904</v>
      </c>
      <c r="M162" s="219">
        <v>1346396</v>
      </c>
      <c r="N162" s="219">
        <v>0</v>
      </c>
      <c r="O162" s="219">
        <v>15840</v>
      </c>
      <c r="P162" s="219">
        <v>4896</v>
      </c>
      <c r="Q162" s="220">
        <v>817800</v>
      </c>
      <c r="R162" s="219">
        <v>311000</v>
      </c>
      <c r="S162" s="219">
        <v>28000</v>
      </c>
      <c r="T162" s="219">
        <v>5000</v>
      </c>
      <c r="U162" s="219">
        <v>78000</v>
      </c>
      <c r="V162" s="219">
        <v>50000</v>
      </c>
      <c r="W162" s="219">
        <v>152000</v>
      </c>
      <c r="X162" s="219">
        <v>10000</v>
      </c>
      <c r="Y162" s="219">
        <v>133800</v>
      </c>
      <c r="Z162" s="219">
        <v>10000</v>
      </c>
      <c r="AA162" s="219">
        <v>40000</v>
      </c>
      <c r="AB162" s="220">
        <v>48360</v>
      </c>
      <c r="AC162" s="219">
        <v>0</v>
      </c>
      <c r="AD162" s="219">
        <v>0</v>
      </c>
      <c r="AE162" s="219">
        <v>0</v>
      </c>
      <c r="AF162" s="219">
        <v>0</v>
      </c>
      <c r="AG162" s="219">
        <v>0</v>
      </c>
      <c r="AH162" s="219">
        <v>0</v>
      </c>
      <c r="AI162" s="219">
        <v>0</v>
      </c>
      <c r="AJ162" s="219">
        <v>46200</v>
      </c>
      <c r="AK162" s="219">
        <v>0</v>
      </c>
      <c r="AL162" s="219">
        <v>0</v>
      </c>
      <c r="AM162" s="219">
        <v>0</v>
      </c>
      <c r="AN162" s="219">
        <v>2160</v>
      </c>
      <c r="AO162" s="219">
        <v>183382</v>
      </c>
    </row>
    <row r="163" spans="1:41" ht="14.25">
      <c r="A163" s="221" t="s">
        <v>493</v>
      </c>
      <c r="B163" s="221"/>
      <c r="C163" s="221" t="s">
        <v>198</v>
      </c>
      <c r="D163" s="221" t="s">
        <v>241</v>
      </c>
      <c r="E163" s="223">
        <v>3246408</v>
      </c>
      <c r="F163" s="223">
        <v>2634494</v>
      </c>
      <c r="G163" s="220">
        <v>4831360</v>
      </c>
      <c r="H163" s="220">
        <v>2577840</v>
      </c>
      <c r="I163" s="220"/>
      <c r="J163" s="220">
        <v>416664</v>
      </c>
      <c r="K163" s="220">
        <v>217820</v>
      </c>
      <c r="L163" s="220">
        <v>251904</v>
      </c>
      <c r="M163" s="220">
        <v>1346396</v>
      </c>
      <c r="N163" s="220"/>
      <c r="O163" s="220">
        <v>15840</v>
      </c>
      <c r="P163" s="220">
        <v>4896</v>
      </c>
      <c r="Q163" s="220">
        <v>817800</v>
      </c>
      <c r="R163" s="220">
        <v>311000</v>
      </c>
      <c r="S163" s="220">
        <v>28000</v>
      </c>
      <c r="T163" s="220">
        <v>5000</v>
      </c>
      <c r="U163" s="220">
        <v>78000</v>
      </c>
      <c r="V163" s="220">
        <v>50000</v>
      </c>
      <c r="W163" s="220">
        <v>152000</v>
      </c>
      <c r="X163" s="220">
        <v>10000</v>
      </c>
      <c r="Y163" s="220">
        <v>133800</v>
      </c>
      <c r="Z163" s="220">
        <v>10000</v>
      </c>
      <c r="AA163" s="220">
        <v>40000</v>
      </c>
      <c r="AB163" s="220">
        <v>48360</v>
      </c>
      <c r="AC163" s="220"/>
      <c r="AD163" s="220"/>
      <c r="AE163" s="220"/>
      <c r="AF163" s="220"/>
      <c r="AG163" s="220"/>
      <c r="AH163" s="220"/>
      <c r="AI163" s="220"/>
      <c r="AJ163" s="220">
        <v>46200</v>
      </c>
      <c r="AK163" s="220"/>
      <c r="AL163" s="220"/>
      <c r="AM163" s="220"/>
      <c r="AN163" s="220">
        <v>2160</v>
      </c>
      <c r="AO163" s="220">
        <v>183382</v>
      </c>
    </row>
    <row r="164" spans="1:41" ht="14.25">
      <c r="A164" s="213" t="s">
        <v>494</v>
      </c>
      <c r="B164" s="213"/>
      <c r="C164" s="213" t="s">
        <v>198</v>
      </c>
      <c r="D164" s="213" t="s">
        <v>495</v>
      </c>
      <c r="E164" s="215">
        <v>906420</v>
      </c>
      <c r="F164" s="215">
        <v>307534</v>
      </c>
      <c r="G164" s="215">
        <v>979814</v>
      </c>
      <c r="H164" s="215">
        <v>520020</v>
      </c>
      <c r="I164" s="215">
        <v>0</v>
      </c>
      <c r="J164" s="215">
        <v>386400</v>
      </c>
      <c r="K164" s="215">
        <v>72818</v>
      </c>
      <c r="L164" s="215">
        <v>0</v>
      </c>
      <c r="M164" s="215">
        <v>0</v>
      </c>
      <c r="N164" s="215">
        <v>0</v>
      </c>
      <c r="O164" s="215">
        <v>0</v>
      </c>
      <c r="P164" s="215">
        <v>576</v>
      </c>
      <c r="Q164" s="215">
        <v>233600</v>
      </c>
      <c r="R164" s="215">
        <v>31000</v>
      </c>
      <c r="S164" s="215">
        <v>29000</v>
      </c>
      <c r="T164" s="215">
        <v>0</v>
      </c>
      <c r="U164" s="215">
        <v>28000</v>
      </c>
      <c r="V164" s="215">
        <v>9000</v>
      </c>
      <c r="W164" s="215">
        <v>22000</v>
      </c>
      <c r="X164" s="215">
        <v>9000</v>
      </c>
      <c r="Y164" s="215">
        <v>105600</v>
      </c>
      <c r="Z164" s="215">
        <v>0</v>
      </c>
      <c r="AA164" s="215">
        <v>0</v>
      </c>
      <c r="AB164" s="215">
        <v>540</v>
      </c>
      <c r="AC164" s="215">
        <v>0</v>
      </c>
      <c r="AD164" s="215">
        <v>0</v>
      </c>
      <c r="AE164" s="215">
        <v>0</v>
      </c>
      <c r="AF164" s="215">
        <v>0</v>
      </c>
      <c r="AG164" s="215">
        <v>0</v>
      </c>
      <c r="AH164" s="215">
        <v>0</v>
      </c>
      <c r="AI164" s="215">
        <v>0</v>
      </c>
      <c r="AJ164" s="215">
        <v>0</v>
      </c>
      <c r="AK164" s="215">
        <v>0</v>
      </c>
      <c r="AL164" s="215">
        <v>0</v>
      </c>
      <c r="AM164" s="215">
        <v>0</v>
      </c>
      <c r="AN164" s="215">
        <v>540</v>
      </c>
      <c r="AO164" s="215">
        <v>0</v>
      </c>
    </row>
    <row r="165" spans="1:41" ht="14.25">
      <c r="A165" s="217" t="s">
        <v>496</v>
      </c>
      <c r="B165" s="217"/>
      <c r="C165" s="217" t="s">
        <v>198</v>
      </c>
      <c r="D165" s="217" t="s">
        <v>497</v>
      </c>
      <c r="E165" s="219">
        <v>906420</v>
      </c>
      <c r="F165" s="219">
        <v>307534</v>
      </c>
      <c r="G165" s="220">
        <v>979814</v>
      </c>
      <c r="H165" s="219">
        <v>520020</v>
      </c>
      <c r="I165" s="219">
        <v>0</v>
      </c>
      <c r="J165" s="219">
        <v>386400</v>
      </c>
      <c r="K165" s="219">
        <v>72818</v>
      </c>
      <c r="L165" s="219">
        <v>0</v>
      </c>
      <c r="M165" s="219">
        <v>0</v>
      </c>
      <c r="N165" s="219">
        <v>0</v>
      </c>
      <c r="O165" s="219">
        <v>0</v>
      </c>
      <c r="P165" s="219">
        <v>576</v>
      </c>
      <c r="Q165" s="220">
        <v>233600</v>
      </c>
      <c r="R165" s="219">
        <v>31000</v>
      </c>
      <c r="S165" s="219">
        <v>29000</v>
      </c>
      <c r="T165" s="219">
        <v>0</v>
      </c>
      <c r="U165" s="219">
        <v>28000</v>
      </c>
      <c r="V165" s="219">
        <v>9000</v>
      </c>
      <c r="W165" s="219">
        <v>22000</v>
      </c>
      <c r="X165" s="219">
        <v>9000</v>
      </c>
      <c r="Y165" s="219">
        <v>105600</v>
      </c>
      <c r="Z165" s="219">
        <v>0</v>
      </c>
      <c r="AA165" s="219">
        <v>0</v>
      </c>
      <c r="AB165" s="220">
        <v>540</v>
      </c>
      <c r="AC165" s="219">
        <v>0</v>
      </c>
      <c r="AD165" s="219">
        <v>0</v>
      </c>
      <c r="AE165" s="219">
        <v>0</v>
      </c>
      <c r="AF165" s="219">
        <v>0</v>
      </c>
      <c r="AG165" s="219">
        <v>0</v>
      </c>
      <c r="AH165" s="219">
        <v>0</v>
      </c>
      <c r="AI165" s="219">
        <v>0</v>
      </c>
      <c r="AJ165" s="219">
        <v>0</v>
      </c>
      <c r="AK165" s="219">
        <v>0</v>
      </c>
      <c r="AL165" s="219">
        <v>0</v>
      </c>
      <c r="AM165" s="219">
        <v>0</v>
      </c>
      <c r="AN165" s="219">
        <v>540</v>
      </c>
      <c r="AO165" s="219">
        <v>0</v>
      </c>
    </row>
    <row r="166" spans="1:41" ht="14.25">
      <c r="A166" s="221" t="s">
        <v>498</v>
      </c>
      <c r="B166" s="221"/>
      <c r="C166" s="221" t="s">
        <v>198</v>
      </c>
      <c r="D166" s="221" t="s">
        <v>241</v>
      </c>
      <c r="E166" s="223">
        <v>906420</v>
      </c>
      <c r="F166" s="223">
        <v>307534</v>
      </c>
      <c r="G166" s="220">
        <v>979814</v>
      </c>
      <c r="H166" s="220">
        <v>520020</v>
      </c>
      <c r="I166" s="220"/>
      <c r="J166" s="220">
        <v>386400</v>
      </c>
      <c r="K166" s="220">
        <v>72818</v>
      </c>
      <c r="L166" s="220"/>
      <c r="M166" s="220"/>
      <c r="N166" s="220"/>
      <c r="O166" s="220"/>
      <c r="P166" s="220">
        <v>576</v>
      </c>
      <c r="Q166" s="220">
        <v>233600</v>
      </c>
      <c r="R166" s="220">
        <v>31000</v>
      </c>
      <c r="S166" s="220">
        <v>29000</v>
      </c>
      <c r="T166" s="220"/>
      <c r="U166" s="220">
        <v>28000</v>
      </c>
      <c r="V166" s="220">
        <v>9000</v>
      </c>
      <c r="W166" s="220">
        <v>22000</v>
      </c>
      <c r="X166" s="220">
        <v>9000</v>
      </c>
      <c r="Y166" s="220">
        <v>105600</v>
      </c>
      <c r="Z166" s="220"/>
      <c r="AA166" s="220"/>
      <c r="AB166" s="220">
        <v>540</v>
      </c>
      <c r="AC166" s="220"/>
      <c r="AD166" s="220"/>
      <c r="AE166" s="220"/>
      <c r="AF166" s="220"/>
      <c r="AG166" s="220"/>
      <c r="AH166" s="220"/>
      <c r="AI166" s="220"/>
      <c r="AJ166" s="220"/>
      <c r="AK166" s="220"/>
      <c r="AL166" s="220"/>
      <c r="AM166" s="220"/>
      <c r="AN166" s="220">
        <v>540</v>
      </c>
      <c r="AO166" s="220"/>
    </row>
    <row r="167" spans="1:41" ht="14.25">
      <c r="A167" s="213" t="s">
        <v>499</v>
      </c>
      <c r="B167" s="213"/>
      <c r="C167" s="213" t="s">
        <v>198</v>
      </c>
      <c r="D167" s="213" t="s">
        <v>500</v>
      </c>
      <c r="E167" s="215">
        <v>0</v>
      </c>
      <c r="F167" s="215">
        <v>0</v>
      </c>
      <c r="G167" s="215">
        <v>0</v>
      </c>
      <c r="H167" s="215">
        <v>0</v>
      </c>
      <c r="I167" s="215">
        <v>0</v>
      </c>
      <c r="J167" s="215">
        <v>0</v>
      </c>
      <c r="K167" s="215">
        <v>0</v>
      </c>
      <c r="L167" s="215">
        <v>0</v>
      </c>
      <c r="M167" s="215">
        <v>0</v>
      </c>
      <c r="N167" s="215">
        <v>0</v>
      </c>
      <c r="O167" s="215">
        <v>0</v>
      </c>
      <c r="P167" s="215">
        <v>0</v>
      </c>
      <c r="Q167" s="215">
        <v>0</v>
      </c>
      <c r="R167" s="215">
        <v>0</v>
      </c>
      <c r="S167" s="215">
        <v>0</v>
      </c>
      <c r="T167" s="215">
        <v>0</v>
      </c>
      <c r="U167" s="215">
        <v>0</v>
      </c>
      <c r="V167" s="215">
        <v>0</v>
      </c>
      <c r="W167" s="215">
        <v>0</v>
      </c>
      <c r="X167" s="215">
        <v>0</v>
      </c>
      <c r="Y167" s="215">
        <v>0</v>
      </c>
      <c r="Z167" s="215">
        <v>0</v>
      </c>
      <c r="AA167" s="215">
        <v>0</v>
      </c>
      <c r="AB167" s="215">
        <v>0</v>
      </c>
      <c r="AC167" s="215">
        <v>0</v>
      </c>
      <c r="AD167" s="215">
        <v>0</v>
      </c>
      <c r="AE167" s="215">
        <v>0</v>
      </c>
      <c r="AF167" s="215">
        <v>0</v>
      </c>
      <c r="AG167" s="215">
        <v>0</v>
      </c>
      <c r="AH167" s="215">
        <v>0</v>
      </c>
      <c r="AI167" s="215">
        <v>0</v>
      </c>
      <c r="AJ167" s="215">
        <v>0</v>
      </c>
      <c r="AK167" s="215">
        <v>0</v>
      </c>
      <c r="AL167" s="215">
        <v>0</v>
      </c>
      <c r="AM167" s="215">
        <v>0</v>
      </c>
      <c r="AN167" s="215">
        <v>0</v>
      </c>
      <c r="AO167" s="215">
        <v>0</v>
      </c>
    </row>
    <row r="168" spans="1:41" ht="14.25">
      <c r="A168" s="217" t="s">
        <v>501</v>
      </c>
      <c r="B168" s="217"/>
      <c r="C168" s="217" t="s">
        <v>198</v>
      </c>
      <c r="D168" s="217" t="s">
        <v>502</v>
      </c>
      <c r="E168" s="219">
        <v>0</v>
      </c>
      <c r="F168" s="219">
        <v>0</v>
      </c>
      <c r="G168" s="220">
        <v>0</v>
      </c>
      <c r="H168" s="219">
        <v>0</v>
      </c>
      <c r="I168" s="219">
        <v>0</v>
      </c>
      <c r="J168" s="219">
        <v>0</v>
      </c>
      <c r="K168" s="219">
        <v>0</v>
      </c>
      <c r="L168" s="219">
        <v>0</v>
      </c>
      <c r="M168" s="219">
        <v>0</v>
      </c>
      <c r="N168" s="219">
        <v>0</v>
      </c>
      <c r="O168" s="219">
        <v>0</v>
      </c>
      <c r="P168" s="219">
        <v>0</v>
      </c>
      <c r="Q168" s="220">
        <v>0</v>
      </c>
      <c r="R168" s="219">
        <v>0</v>
      </c>
      <c r="S168" s="219">
        <v>0</v>
      </c>
      <c r="T168" s="219">
        <v>0</v>
      </c>
      <c r="U168" s="219">
        <v>0</v>
      </c>
      <c r="V168" s="219">
        <v>0</v>
      </c>
      <c r="W168" s="219">
        <v>0</v>
      </c>
      <c r="X168" s="219">
        <v>0</v>
      </c>
      <c r="Y168" s="219">
        <v>0</v>
      </c>
      <c r="Z168" s="219">
        <v>0</v>
      </c>
      <c r="AA168" s="219">
        <v>0</v>
      </c>
      <c r="AB168" s="220">
        <v>0</v>
      </c>
      <c r="AC168" s="219">
        <v>0</v>
      </c>
      <c r="AD168" s="219">
        <v>0</v>
      </c>
      <c r="AE168" s="219">
        <v>0</v>
      </c>
      <c r="AF168" s="219">
        <v>0</v>
      </c>
      <c r="AG168" s="219">
        <v>0</v>
      </c>
      <c r="AH168" s="219">
        <v>0</v>
      </c>
      <c r="AI168" s="219">
        <v>0</v>
      </c>
      <c r="AJ168" s="219">
        <v>0</v>
      </c>
      <c r="AK168" s="219">
        <v>0</v>
      </c>
      <c r="AL168" s="219">
        <v>0</v>
      </c>
      <c r="AM168" s="219">
        <v>0</v>
      </c>
      <c r="AN168" s="219">
        <v>0</v>
      </c>
      <c r="AO168" s="219">
        <v>0</v>
      </c>
    </row>
    <row r="169" spans="1:41" ht="14.25">
      <c r="A169" s="221" t="s">
        <v>503</v>
      </c>
      <c r="B169" s="221"/>
      <c r="C169" s="221" t="s">
        <v>198</v>
      </c>
      <c r="D169" s="221" t="s">
        <v>241</v>
      </c>
      <c r="E169" s="223">
        <v>0</v>
      </c>
      <c r="F169" s="223">
        <v>0</v>
      </c>
      <c r="G169" s="220">
        <v>0</v>
      </c>
      <c r="H169" s="220"/>
      <c r="I169" s="220"/>
      <c r="J169" s="220"/>
      <c r="K169" s="220"/>
      <c r="L169" s="220"/>
      <c r="M169" s="220"/>
      <c r="N169" s="220"/>
      <c r="O169" s="220"/>
      <c r="P169" s="220"/>
      <c r="Q169" s="220">
        <v>0</v>
      </c>
      <c r="R169" s="220"/>
      <c r="S169" s="220"/>
      <c r="T169" s="220"/>
      <c r="U169" s="220"/>
      <c r="V169" s="220"/>
      <c r="W169" s="220"/>
      <c r="X169" s="220"/>
      <c r="Y169" s="220"/>
      <c r="Z169" s="220"/>
      <c r="AA169" s="220"/>
      <c r="AB169" s="220">
        <v>0</v>
      </c>
      <c r="AC169" s="220"/>
      <c r="AD169" s="220"/>
      <c r="AE169" s="220"/>
      <c r="AF169" s="220"/>
      <c r="AG169" s="220"/>
      <c r="AH169" s="220"/>
      <c r="AI169" s="220"/>
      <c r="AJ169" s="220"/>
      <c r="AK169" s="220"/>
      <c r="AL169" s="220"/>
      <c r="AM169" s="220"/>
      <c r="AN169" s="220"/>
      <c r="AO169" s="220"/>
    </row>
    <row r="170" spans="1:41" ht="14.25">
      <c r="A170" s="217" t="s">
        <v>504</v>
      </c>
      <c r="B170" s="217"/>
      <c r="C170" s="217" t="s">
        <v>198</v>
      </c>
      <c r="D170" s="217" t="s">
        <v>505</v>
      </c>
      <c r="E170" s="219">
        <v>0</v>
      </c>
      <c r="F170" s="219">
        <v>0</v>
      </c>
      <c r="G170" s="220">
        <v>0</v>
      </c>
      <c r="H170" s="219">
        <v>0</v>
      </c>
      <c r="I170" s="219">
        <v>0</v>
      </c>
      <c r="J170" s="219">
        <v>0</v>
      </c>
      <c r="K170" s="219">
        <v>0</v>
      </c>
      <c r="L170" s="219">
        <v>0</v>
      </c>
      <c r="M170" s="219">
        <v>0</v>
      </c>
      <c r="N170" s="219">
        <v>0</v>
      </c>
      <c r="O170" s="219">
        <v>0</v>
      </c>
      <c r="P170" s="219">
        <v>0</v>
      </c>
      <c r="Q170" s="220">
        <v>0</v>
      </c>
      <c r="R170" s="219">
        <v>0</v>
      </c>
      <c r="S170" s="219">
        <v>0</v>
      </c>
      <c r="T170" s="219">
        <v>0</v>
      </c>
      <c r="U170" s="219">
        <v>0</v>
      </c>
      <c r="V170" s="219">
        <v>0</v>
      </c>
      <c r="W170" s="219">
        <v>0</v>
      </c>
      <c r="X170" s="219">
        <v>0</v>
      </c>
      <c r="Y170" s="219">
        <v>0</v>
      </c>
      <c r="Z170" s="219">
        <v>0</v>
      </c>
      <c r="AA170" s="219">
        <v>0</v>
      </c>
      <c r="AB170" s="220">
        <v>0</v>
      </c>
      <c r="AC170" s="219">
        <v>0</v>
      </c>
      <c r="AD170" s="219">
        <v>0</v>
      </c>
      <c r="AE170" s="219">
        <v>0</v>
      </c>
      <c r="AF170" s="219">
        <v>0</v>
      </c>
      <c r="AG170" s="219">
        <v>0</v>
      </c>
      <c r="AH170" s="219">
        <v>0</v>
      </c>
      <c r="AI170" s="219">
        <v>0</v>
      </c>
      <c r="AJ170" s="219">
        <v>0</v>
      </c>
      <c r="AK170" s="219">
        <v>0</v>
      </c>
      <c r="AL170" s="219">
        <v>0</v>
      </c>
      <c r="AM170" s="219">
        <v>0</v>
      </c>
      <c r="AN170" s="219">
        <v>0</v>
      </c>
      <c r="AO170" s="219">
        <v>0</v>
      </c>
    </row>
    <row r="171" spans="1:41" ht="14.25">
      <c r="A171" s="221">
        <v>209568985</v>
      </c>
      <c r="B171" s="221"/>
      <c r="C171" s="221"/>
      <c r="D171" s="221" t="s">
        <v>506</v>
      </c>
      <c r="E171" s="223">
        <v>0</v>
      </c>
      <c r="F171" s="223">
        <v>0</v>
      </c>
      <c r="G171" s="220">
        <v>0</v>
      </c>
      <c r="H171" s="220"/>
      <c r="I171" s="220"/>
      <c r="J171" s="220"/>
      <c r="K171" s="220"/>
      <c r="L171" s="220"/>
      <c r="M171" s="220"/>
      <c r="N171" s="220"/>
      <c r="O171" s="220"/>
      <c r="P171" s="220"/>
      <c r="Q171" s="220">
        <v>0</v>
      </c>
      <c r="R171" s="220"/>
      <c r="S171" s="220"/>
      <c r="T171" s="220"/>
      <c r="U171" s="220"/>
      <c r="V171" s="220"/>
      <c r="W171" s="220"/>
      <c r="X171" s="220"/>
      <c r="Y171" s="220"/>
      <c r="Z171" s="220"/>
      <c r="AA171" s="220"/>
      <c r="AB171" s="220">
        <v>0</v>
      </c>
      <c r="AC171" s="220"/>
      <c r="AD171" s="220"/>
      <c r="AE171" s="220"/>
      <c r="AF171" s="220"/>
      <c r="AG171" s="220"/>
      <c r="AH171" s="220"/>
      <c r="AI171" s="220"/>
      <c r="AJ171" s="220"/>
      <c r="AK171" s="220"/>
      <c r="AL171" s="220"/>
      <c r="AM171" s="220"/>
      <c r="AN171" s="220"/>
      <c r="AO171" s="220"/>
    </row>
    <row r="172" spans="1:41" ht="14.25">
      <c r="A172" s="213" t="s">
        <v>507</v>
      </c>
      <c r="B172" s="213"/>
      <c r="C172" s="213" t="s">
        <v>198</v>
      </c>
      <c r="D172" s="213" t="s">
        <v>508</v>
      </c>
      <c r="E172" s="215">
        <v>5170620</v>
      </c>
      <c r="F172" s="215">
        <v>5359384</v>
      </c>
      <c r="G172" s="215">
        <v>9037722</v>
      </c>
      <c r="H172" s="215">
        <v>4894848</v>
      </c>
      <c r="I172" s="215">
        <v>0</v>
      </c>
      <c r="J172" s="215">
        <v>275772</v>
      </c>
      <c r="K172" s="215">
        <v>270330</v>
      </c>
      <c r="L172" s="215">
        <v>0</v>
      </c>
      <c r="M172" s="215">
        <v>3591156</v>
      </c>
      <c r="N172" s="215">
        <v>0</v>
      </c>
      <c r="O172" s="215">
        <v>0</v>
      </c>
      <c r="P172" s="215">
        <v>5616</v>
      </c>
      <c r="Q172" s="215">
        <v>1418200</v>
      </c>
      <c r="R172" s="215">
        <v>518000</v>
      </c>
      <c r="S172" s="215">
        <v>60000</v>
      </c>
      <c r="T172" s="215">
        <v>20000</v>
      </c>
      <c r="U172" s="215">
        <v>130000</v>
      </c>
      <c r="V172" s="215">
        <v>0</v>
      </c>
      <c r="W172" s="215">
        <v>500000</v>
      </c>
      <c r="X172" s="215">
        <v>20000</v>
      </c>
      <c r="Y172" s="215">
        <v>130200</v>
      </c>
      <c r="Z172" s="215">
        <v>0</v>
      </c>
      <c r="AA172" s="215">
        <v>40000</v>
      </c>
      <c r="AB172" s="215">
        <v>74082</v>
      </c>
      <c r="AC172" s="215">
        <v>0</v>
      </c>
      <c r="AD172" s="215">
        <v>0</v>
      </c>
      <c r="AE172" s="215">
        <v>0</v>
      </c>
      <c r="AF172" s="215">
        <v>0</v>
      </c>
      <c r="AG172" s="215">
        <v>0</v>
      </c>
      <c r="AH172" s="215">
        <v>0</v>
      </c>
      <c r="AI172" s="215">
        <v>38802</v>
      </c>
      <c r="AJ172" s="215">
        <v>20400</v>
      </c>
      <c r="AK172" s="215">
        <v>0</v>
      </c>
      <c r="AL172" s="215">
        <v>0</v>
      </c>
      <c r="AM172" s="215">
        <v>0</v>
      </c>
      <c r="AN172" s="215">
        <v>14880</v>
      </c>
      <c r="AO172" s="215">
        <v>0</v>
      </c>
    </row>
    <row r="173" spans="1:41" ht="14.25">
      <c r="A173" s="217" t="s">
        <v>509</v>
      </c>
      <c r="B173" s="217"/>
      <c r="C173" s="217" t="s">
        <v>198</v>
      </c>
      <c r="D173" s="217" t="s">
        <v>510</v>
      </c>
      <c r="E173" s="219">
        <v>5170620</v>
      </c>
      <c r="F173" s="219">
        <v>5359384</v>
      </c>
      <c r="G173" s="220">
        <v>9037722</v>
      </c>
      <c r="H173" s="219">
        <v>4894848</v>
      </c>
      <c r="I173" s="219">
        <v>0</v>
      </c>
      <c r="J173" s="219">
        <v>275772</v>
      </c>
      <c r="K173" s="219">
        <v>270330</v>
      </c>
      <c r="L173" s="219">
        <v>0</v>
      </c>
      <c r="M173" s="219">
        <v>3591156</v>
      </c>
      <c r="N173" s="219">
        <v>0</v>
      </c>
      <c r="O173" s="219">
        <v>0</v>
      </c>
      <c r="P173" s="219">
        <v>5616</v>
      </c>
      <c r="Q173" s="220">
        <v>1418200</v>
      </c>
      <c r="R173" s="219">
        <v>518000</v>
      </c>
      <c r="S173" s="219">
        <v>60000</v>
      </c>
      <c r="T173" s="219">
        <v>20000</v>
      </c>
      <c r="U173" s="219">
        <v>130000</v>
      </c>
      <c r="V173" s="219">
        <v>0</v>
      </c>
      <c r="W173" s="219">
        <v>500000</v>
      </c>
      <c r="X173" s="219">
        <v>20000</v>
      </c>
      <c r="Y173" s="219">
        <v>130200</v>
      </c>
      <c r="Z173" s="219">
        <v>0</v>
      </c>
      <c r="AA173" s="219">
        <v>40000</v>
      </c>
      <c r="AB173" s="220">
        <v>74082</v>
      </c>
      <c r="AC173" s="219">
        <v>0</v>
      </c>
      <c r="AD173" s="219">
        <v>0</v>
      </c>
      <c r="AE173" s="219">
        <v>0</v>
      </c>
      <c r="AF173" s="219">
        <v>0</v>
      </c>
      <c r="AG173" s="219">
        <v>0</v>
      </c>
      <c r="AH173" s="219">
        <v>0</v>
      </c>
      <c r="AI173" s="219">
        <v>38802</v>
      </c>
      <c r="AJ173" s="219">
        <v>20400</v>
      </c>
      <c r="AK173" s="219">
        <v>0</v>
      </c>
      <c r="AL173" s="219">
        <v>0</v>
      </c>
      <c r="AM173" s="219">
        <v>0</v>
      </c>
      <c r="AN173" s="219">
        <v>14880</v>
      </c>
      <c r="AO173" s="219">
        <v>0</v>
      </c>
    </row>
    <row r="174" spans="1:41" ht="14.25">
      <c r="A174" s="221" t="s">
        <v>511</v>
      </c>
      <c r="B174" s="221"/>
      <c r="C174" s="221" t="s">
        <v>198</v>
      </c>
      <c r="D174" s="221" t="s">
        <v>241</v>
      </c>
      <c r="E174" s="223">
        <v>5170620</v>
      </c>
      <c r="F174" s="223">
        <v>5359384</v>
      </c>
      <c r="G174" s="220">
        <v>9037722</v>
      </c>
      <c r="H174" s="220">
        <v>4894848</v>
      </c>
      <c r="I174" s="220"/>
      <c r="J174" s="220">
        <v>275772</v>
      </c>
      <c r="K174" s="220">
        <v>270330</v>
      </c>
      <c r="L174" s="220"/>
      <c r="M174" s="220">
        <v>3591156</v>
      </c>
      <c r="N174" s="220"/>
      <c r="O174" s="220"/>
      <c r="P174" s="220">
        <v>5616</v>
      </c>
      <c r="Q174" s="220">
        <v>1418200</v>
      </c>
      <c r="R174" s="220">
        <v>518000</v>
      </c>
      <c r="S174" s="220">
        <v>60000</v>
      </c>
      <c r="T174" s="220">
        <v>20000</v>
      </c>
      <c r="U174" s="220">
        <v>130000</v>
      </c>
      <c r="V174" s="220"/>
      <c r="W174" s="220">
        <v>500000</v>
      </c>
      <c r="X174" s="220">
        <v>20000</v>
      </c>
      <c r="Y174" s="220">
        <v>130200</v>
      </c>
      <c r="Z174" s="220"/>
      <c r="AA174" s="220">
        <v>40000</v>
      </c>
      <c r="AB174" s="220">
        <v>74082</v>
      </c>
      <c r="AC174" s="220"/>
      <c r="AD174" s="220"/>
      <c r="AE174" s="220"/>
      <c r="AF174" s="220"/>
      <c r="AG174" s="220"/>
      <c r="AH174" s="220"/>
      <c r="AI174" s="220">
        <v>38802</v>
      </c>
      <c r="AJ174" s="220">
        <v>20400</v>
      </c>
      <c r="AK174" s="220"/>
      <c r="AL174" s="220"/>
      <c r="AM174" s="220"/>
      <c r="AN174" s="220">
        <v>14880</v>
      </c>
      <c r="AO174" s="220"/>
    </row>
    <row r="175" spans="1:41" ht="14.25">
      <c r="A175" s="213" t="s">
        <v>512</v>
      </c>
      <c r="B175" s="213"/>
      <c r="C175" s="213" t="s">
        <v>198</v>
      </c>
      <c r="D175" s="213" t="s">
        <v>513</v>
      </c>
      <c r="E175" s="215">
        <v>1010196</v>
      </c>
      <c r="F175" s="215">
        <v>287582</v>
      </c>
      <c r="G175" s="215">
        <v>1040218</v>
      </c>
      <c r="H175" s="215">
        <v>592956</v>
      </c>
      <c r="I175" s="215">
        <v>0</v>
      </c>
      <c r="J175" s="215">
        <v>417240</v>
      </c>
      <c r="K175" s="215">
        <v>29410</v>
      </c>
      <c r="L175" s="215">
        <v>0</v>
      </c>
      <c r="M175" s="215">
        <v>0</v>
      </c>
      <c r="N175" s="215">
        <v>0</v>
      </c>
      <c r="O175" s="215">
        <v>0</v>
      </c>
      <c r="P175" s="215">
        <v>612</v>
      </c>
      <c r="Q175" s="215">
        <v>257200</v>
      </c>
      <c r="R175" s="215">
        <v>55000</v>
      </c>
      <c r="S175" s="215">
        <v>12000</v>
      </c>
      <c r="T175" s="215">
        <v>2000</v>
      </c>
      <c r="U175" s="215">
        <v>30000</v>
      </c>
      <c r="V175" s="215">
        <v>16000</v>
      </c>
      <c r="W175" s="215">
        <v>12000</v>
      </c>
      <c r="X175" s="215">
        <v>5000</v>
      </c>
      <c r="Y175" s="215">
        <v>121200</v>
      </c>
      <c r="Z175" s="215">
        <v>4000</v>
      </c>
      <c r="AA175" s="215">
        <v>0</v>
      </c>
      <c r="AB175" s="215">
        <v>360</v>
      </c>
      <c r="AC175" s="215">
        <v>0</v>
      </c>
      <c r="AD175" s="215">
        <v>0</v>
      </c>
      <c r="AE175" s="215">
        <v>0</v>
      </c>
      <c r="AF175" s="215">
        <v>0</v>
      </c>
      <c r="AG175" s="215">
        <v>0</v>
      </c>
      <c r="AH175" s="215">
        <v>0</v>
      </c>
      <c r="AI175" s="215">
        <v>0</v>
      </c>
      <c r="AJ175" s="215">
        <v>0</v>
      </c>
      <c r="AK175" s="215">
        <v>0</v>
      </c>
      <c r="AL175" s="215">
        <v>0</v>
      </c>
      <c r="AM175" s="215">
        <v>0</v>
      </c>
      <c r="AN175" s="215">
        <v>360</v>
      </c>
      <c r="AO175" s="215">
        <v>0</v>
      </c>
    </row>
    <row r="176" spans="1:41" ht="14.25">
      <c r="A176" s="217" t="s">
        <v>514</v>
      </c>
      <c r="B176" s="217"/>
      <c r="C176" s="217" t="s">
        <v>198</v>
      </c>
      <c r="D176" s="217" t="s">
        <v>515</v>
      </c>
      <c r="E176" s="219">
        <v>1010196</v>
      </c>
      <c r="F176" s="219">
        <v>287582</v>
      </c>
      <c r="G176" s="220">
        <v>1040218</v>
      </c>
      <c r="H176" s="219">
        <v>592956</v>
      </c>
      <c r="I176" s="219">
        <v>0</v>
      </c>
      <c r="J176" s="219">
        <v>417240</v>
      </c>
      <c r="K176" s="219">
        <v>29410</v>
      </c>
      <c r="L176" s="219">
        <v>0</v>
      </c>
      <c r="M176" s="219">
        <v>0</v>
      </c>
      <c r="N176" s="219">
        <v>0</v>
      </c>
      <c r="O176" s="219">
        <v>0</v>
      </c>
      <c r="P176" s="219">
        <v>612</v>
      </c>
      <c r="Q176" s="220">
        <v>257200</v>
      </c>
      <c r="R176" s="219">
        <v>55000</v>
      </c>
      <c r="S176" s="219">
        <v>12000</v>
      </c>
      <c r="T176" s="219">
        <v>2000</v>
      </c>
      <c r="U176" s="219">
        <v>30000</v>
      </c>
      <c r="V176" s="219">
        <v>16000</v>
      </c>
      <c r="W176" s="219">
        <v>12000</v>
      </c>
      <c r="X176" s="219">
        <v>5000</v>
      </c>
      <c r="Y176" s="219">
        <v>121200</v>
      </c>
      <c r="Z176" s="219">
        <v>4000</v>
      </c>
      <c r="AA176" s="219">
        <v>0</v>
      </c>
      <c r="AB176" s="220">
        <v>360</v>
      </c>
      <c r="AC176" s="219">
        <v>0</v>
      </c>
      <c r="AD176" s="219">
        <v>0</v>
      </c>
      <c r="AE176" s="219">
        <v>0</v>
      </c>
      <c r="AF176" s="219">
        <v>0</v>
      </c>
      <c r="AG176" s="219">
        <v>0</v>
      </c>
      <c r="AH176" s="219">
        <v>0</v>
      </c>
      <c r="AI176" s="219">
        <v>0</v>
      </c>
      <c r="AJ176" s="219">
        <v>0</v>
      </c>
      <c r="AK176" s="219">
        <v>0</v>
      </c>
      <c r="AL176" s="219">
        <v>0</v>
      </c>
      <c r="AM176" s="219">
        <v>0</v>
      </c>
      <c r="AN176" s="219">
        <v>360</v>
      </c>
      <c r="AO176" s="219">
        <v>0</v>
      </c>
    </row>
    <row r="177" spans="1:41" ht="14.25">
      <c r="A177" s="221" t="s">
        <v>516</v>
      </c>
      <c r="B177" s="221"/>
      <c r="C177" s="221" t="s">
        <v>198</v>
      </c>
      <c r="D177" s="221" t="s">
        <v>241</v>
      </c>
      <c r="E177" s="223">
        <v>1010196</v>
      </c>
      <c r="F177" s="223">
        <v>287582</v>
      </c>
      <c r="G177" s="220">
        <v>1040218</v>
      </c>
      <c r="H177" s="220">
        <v>592956</v>
      </c>
      <c r="I177" s="220"/>
      <c r="J177" s="220">
        <v>417240</v>
      </c>
      <c r="K177" s="220">
        <v>29410</v>
      </c>
      <c r="L177" s="220"/>
      <c r="M177" s="220"/>
      <c r="N177" s="220"/>
      <c r="O177" s="220"/>
      <c r="P177" s="220">
        <v>612</v>
      </c>
      <c r="Q177" s="220">
        <v>257200</v>
      </c>
      <c r="R177" s="220">
        <v>55000</v>
      </c>
      <c r="S177" s="220">
        <v>12000</v>
      </c>
      <c r="T177" s="220">
        <v>2000</v>
      </c>
      <c r="U177" s="220">
        <v>30000</v>
      </c>
      <c r="V177" s="220">
        <v>16000</v>
      </c>
      <c r="W177" s="220">
        <v>12000</v>
      </c>
      <c r="X177" s="220">
        <v>5000</v>
      </c>
      <c r="Y177" s="220">
        <v>121200</v>
      </c>
      <c r="Z177" s="220">
        <v>4000</v>
      </c>
      <c r="AA177" s="220"/>
      <c r="AB177" s="220">
        <v>360</v>
      </c>
      <c r="AC177" s="220"/>
      <c r="AD177" s="220"/>
      <c r="AE177" s="220"/>
      <c r="AF177" s="220"/>
      <c r="AG177" s="220"/>
      <c r="AH177" s="220"/>
      <c r="AI177" s="220"/>
      <c r="AJ177" s="220"/>
      <c r="AK177" s="220"/>
      <c r="AL177" s="220"/>
      <c r="AM177" s="220"/>
      <c r="AN177" s="220">
        <v>360</v>
      </c>
      <c r="AO177" s="220"/>
    </row>
  </sheetData>
  <sheetProtection/>
  <protectedRanges>
    <protectedRange sqref="AC160:AO160" name="区域173_1_1"/>
    <protectedRange sqref="AC156:AO158" name="区域172_1_1"/>
    <protectedRange sqref="AC153:AO154" name="区域171_1_1"/>
    <protectedRange sqref="AC150:AO151" name="区域170_1_1"/>
    <protectedRange sqref="AC146:AO147" name="区域169_1_1"/>
    <protectedRange sqref="AC122:AO122" name="区域161_1_1"/>
    <protectedRange sqref="AC118:AO120" name="区域160_1_1"/>
    <protectedRange sqref="AC114:AO116" name="区域159_1_1"/>
    <protectedRange sqref="AC124:AO124" name="区域158_1_1"/>
    <protectedRange sqref="AC91:AO91" name="区域152_1_1"/>
    <protectedRange sqref="AC89:AO89" name="区域151_1_1"/>
    <protectedRange sqref="AC85:AO86" name="区域150_1_1"/>
    <protectedRange sqref="AC83:AO83" name="区域149_1_1"/>
    <protectedRange sqref="AC81:AO81" name="区域148_1_1"/>
    <protectedRange sqref="AC75:AO79" name="区域147_1_1"/>
    <protectedRange sqref="AC73:AO73" name="区域146_1_1"/>
    <protectedRange sqref="AC45:AO45" name="区域136_1_1"/>
    <protectedRange sqref="AC42:AO43" name="区域135_1_1"/>
    <protectedRange sqref="AC40:AO40" name="区域134_1_1"/>
    <protectedRange sqref="AC38:AO38" name="区域133_1_1"/>
    <protectedRange sqref="AC36:AO36" name="区域132_1_1"/>
    <protectedRange sqref="AC34:AO34" name="区域131_1_1"/>
    <protectedRange sqref="AC32:AO32" name="区域130_1_1"/>
    <protectedRange sqref="AC30:AO30" name="区域129_1_1"/>
    <protectedRange sqref="AC28:AO28" name="区域128_1_1"/>
    <protectedRange sqref="R177:X177 AA177" name="区域120_1_3"/>
    <protectedRange sqref="R174:X174 AA174" name="区域119_1_3"/>
    <protectedRange sqref="R171:X171 AA171" name="区域118_1_3"/>
    <protectedRange sqref="R169:X169 AA169" name="区域117_1_3"/>
    <protectedRange sqref="R166:X166 AA166" name="区域116_1_3"/>
    <protectedRange sqref="R163:X163 AA163" name="区域115_1_3"/>
    <protectedRange sqref="R140:X140 AA140" name="区域108_1_3"/>
    <protectedRange sqref="R138:X138 AA138" name="区域107_1_3"/>
    <protectedRange sqref="R134:X136 AA134:AA136" name="区域106_1_3"/>
    <protectedRange sqref="R132:X132 AA132" name="区域105_1_3"/>
    <protectedRange sqref="R129:X130 AA129:AA130" name="区域104_1_3"/>
    <protectedRange sqref="R127:X127 AA127" name="区域103_1_3"/>
    <protectedRange sqref="R124:X124 AA124" name="区域102_1_3"/>
    <protectedRange sqref="R122:X122 AA122" name="区域101_1_3"/>
    <protectedRange sqref="R99:X99 AA99" name="区域95_1_3"/>
    <protectedRange sqref="R94:X97 AA94:AA97" name="区域94_1_3"/>
    <protectedRange sqref="R91:X91 AA91" name="区域93_1_3"/>
    <protectedRange sqref="R89:X89 AA89" name="区域92_1_3"/>
    <protectedRange sqref="R85:X86 AA85:AA86" name="区域91_1_3"/>
    <protectedRange sqref="R83:X83 AA83" name="区域90_1_3"/>
    <protectedRange sqref="R59:X59 AA59" name="区域83_1_3"/>
    <protectedRange sqref="R57:X57 AA57" name="区域82_1_3"/>
    <protectedRange sqref="R54:X55 AA54:AA55" name="区域81_1_3"/>
    <protectedRange sqref="R52:X52 AA52" name="区域80_1_3"/>
    <protectedRange sqref="R49:X50 AA49:AA50" name="区域79_1_3"/>
    <protectedRange sqref="R47:X47 AA47" name="区域78_1_3"/>
    <protectedRange sqref="R45:X45 AA45" name="区域77_1_3"/>
    <protectedRange sqref="R26:X26 AA26" name="区域68_1_3"/>
    <protectedRange sqref="R24:X24 AA24" name="区域67_1_3"/>
    <protectedRange sqref="R22:X22 AA22" name="区域66_1_3"/>
    <protectedRange sqref="R19:X20 AA19:AA20" name="区域65_1_3"/>
    <protectedRange sqref="R15:X17 AA15:AA17" name="区域64_1_3"/>
    <protectedRange sqref="R13:X13 AA13" name="区域63_1_3"/>
    <protectedRange sqref="R10:X11 AA10:AA11" name="区域62_1_3"/>
    <protectedRange sqref="H163:M163 P163" name="区域56_1_3"/>
    <protectedRange sqref="H160:M160 P160" name="区域55_1_3"/>
    <protectedRange sqref="H140:M140 P140" name="区域49_1_3"/>
    <protectedRange sqref="H138:M138 P138" name="区域48_1_1"/>
    <protectedRange sqref="H134:M136 P134:P136" name="区域47_1_3"/>
    <protectedRange sqref="H132:M132 P132" name="区域46_1_3"/>
    <protectedRange sqref="H129:M130 P129:P130" name="区域45_1_3"/>
    <protectedRange sqref="H127:M127 P127" name="区域44_1_1"/>
    <protectedRange sqref="H101:M103 P101:P103" name="区域36_1_3"/>
    <protectedRange sqref="H99:M99 P99" name="区域35_1_3"/>
    <protectedRange sqref="H94:M97 P94:P97" name="区域34_1_3"/>
    <protectedRange sqref="H68:M70 P68:P70" name="区域26_1_1"/>
    <protectedRange sqref="H66:M66 P66" name="区域25_1_3"/>
    <protectedRange sqref="H62:M62 P62 H64:M64 P64" name="区域24_1_3"/>
    <protectedRange sqref="H19:M20 P19:P20" name="区域5_1_3"/>
    <protectedRange sqref="A2" name="区域1_1_1"/>
    <protectedRange sqref="H10:M11 P10:P11" name="区域2_1_1"/>
    <protectedRange sqref="H13:M13 P13" name="区域3_1_3"/>
    <protectedRange sqref="H15:M17 P15:P17" name="区域4_1_3"/>
    <protectedRange sqref="H22:M22 P22" name="区域6_1_3"/>
    <protectedRange sqref="H24:M24 P24" name="区域7_1_1"/>
    <protectedRange sqref="H26:M26 P26" name="区域8_1_3"/>
    <protectedRange sqref="H28:M28 P28" name="区域9_1_3"/>
    <protectedRange sqref="H30:M30 P30" name="区域10_1_3"/>
    <protectedRange sqref="H32:M32 P32" name="区域11_1_1"/>
    <protectedRange sqref="H34:M34 P34" name="区域12_1_3"/>
    <protectedRange sqref="H36:M36 P36" name="区域13_1_3"/>
    <protectedRange sqref="H38:M38 P38" name="区域14_1_3"/>
    <protectedRange sqref="H40:M40 P40" name="区域15_1_1"/>
    <protectedRange sqref="H42:M43 P42:P43" name="区域16_1_3"/>
    <protectedRange sqref="H45:M45 P45" name="区域17_1_3"/>
    <protectedRange sqref="H47:M47 P47" name="区域18_1_3"/>
    <protectedRange sqref="H49:M50 P49:P50" name="区域19_1_1"/>
    <protectedRange sqref="H52:M52 P52" name="区域20_1_3"/>
    <protectedRange sqref="H54:M55 P54:P55" name="区域21_1_3"/>
    <protectedRange sqref="H57:M57 P57" name="区域22_1_3"/>
    <protectedRange sqref="H59:M59 P59" name="区域23_1_1"/>
    <protectedRange sqref="H73:M73 P73" name="区域27_1_3"/>
    <protectedRange sqref="H75:M79 P75:P79" name="区域28_1_3"/>
    <protectedRange sqref="H81:M81 P81" name="区域29_1_3"/>
    <protectedRange sqref="H83:M83 P83" name="区域30_1_1"/>
    <protectedRange sqref="H85:M86 P85:P86" name="区域31_1_3"/>
    <protectedRange sqref="H89:M89 P89" name="区域32_1_3"/>
    <protectedRange sqref="H91:M91 P91" name="区域33_1_3"/>
    <protectedRange sqref="H106:M107 P106:P107" name="区域37_1_1"/>
    <protectedRange sqref="H109:M112 P109:P112" name="区域38_1_3"/>
    <protectedRange sqref="H114:M116 P114:P116" name="区域39_1_3"/>
    <protectedRange sqref="H118:M120 P118:P120" name="区域40_1_3"/>
    <protectedRange sqref="H122:M122 P122" name="区域41_1_1"/>
    <protectedRange sqref="H124:M124 P124" name="区域43_1_3"/>
    <protectedRange sqref="H143:M143 P143" name="区域50_1_3"/>
    <protectedRange sqref="H146:M147 P146:P147" name="区域51_1_3"/>
    <protectedRange sqref="H150:M151 P150:P151" name="区域52_1_1"/>
    <protectedRange sqref="H153:M154 P153:P154" name="区域53_1_3"/>
    <protectedRange sqref="H156:M158 P156:P158" name="区域54_1_3"/>
    <protectedRange sqref="H166:M166 P166" name="区域57_1_3"/>
    <protectedRange sqref="H169:M169 P169" name="区域58_1_1"/>
    <protectedRange sqref="H171:M171 P171" name="区域59_1_3"/>
    <protectedRange sqref="H174:M174 P174" name="区域60_1_3"/>
    <protectedRange sqref="H177:M177 P177" name="区域61_1_3"/>
    <protectedRange sqref="R28:X28 AA28" name="区域69_1_3"/>
    <protectedRange sqref="R30:X30 AA30" name="区域70_1_3"/>
    <protectedRange sqref="R32:X32 AA32" name="区域71_1_3"/>
    <protectedRange sqref="R34:X34 AA34" name="区域72_1_3"/>
    <protectedRange sqref="R36:X36 AA36" name="区域73_1_3"/>
    <protectedRange sqref="R38:X38 AA38" name="区域74_1_3"/>
    <protectedRange sqref="R40:X40 AA40" name="区域75_1_3"/>
    <protectedRange sqref="R42:X43 AA42:AA43" name="区域76_1_3"/>
    <protectedRange sqref="R62:X62 AA62 R64:X64 AA64" name="区域84_1_3"/>
    <protectedRange sqref="R66:X66 AA66" name="区域85_1_3"/>
    <protectedRange sqref="R68:X70 AA68:AA70" name="区域86_1_3"/>
    <protectedRange sqref="R73:X73 AA73" name="区域87_1_3"/>
    <protectedRange sqref="R75:X79 AA75:AA79" name="区域88_1_3"/>
    <protectedRange sqref="R81:X81 AA81" name="区域89_1_3"/>
    <protectedRange sqref="R101:X103 AA101:AA103" name="区域96_1_3"/>
    <protectedRange sqref="R106:X107 AA106:AA107" name="区域97_1_3"/>
    <protectedRange sqref="R109:X112 AA109:AA112" name="区域98_1_3"/>
    <protectedRange sqref="R114:X116 AA114:AA116" name="区域99_1_3"/>
    <protectedRange sqref="R118:X120 AA118:AA120" name="区域100_1_3"/>
    <protectedRange sqref="R143:X143 AA143" name="区域109_1_3"/>
    <protectedRange sqref="R146:X147 AA146:AA147" name="区域110_1_3"/>
    <protectedRange sqref="R150:X151 AA150:AA151" name="区域111_1_3"/>
    <protectedRange sqref="R153:X154 AA153:AA154" name="区域112_1_3"/>
    <protectedRange sqref="R156:X158 AA156:AA158" name="区域113_1_3"/>
    <protectedRange sqref="R160:X160 AA160" name="区域114_1_3"/>
    <protectedRange sqref="AC10:AO11" name="区域121_1_1"/>
    <protectedRange sqref="AC13:AO13" name="区域122_1_1"/>
    <protectedRange sqref="AC15:AO17" name="区域123_1_1"/>
    <protectedRange sqref="AC22:AO22" name="区域124_1_1"/>
    <protectedRange sqref="AC19:AO20" name="区域125_1_1"/>
    <protectedRange sqref="AC24:AO24" name="区域126_1_1"/>
    <protectedRange sqref="AC26:AO26" name="区域127_1_1"/>
    <protectedRange sqref="AC47:AO47" name="区域137_1_1"/>
    <protectedRange sqref="AC49:AO50" name="区域138_1_1"/>
    <protectedRange sqref="AC52:AO52" name="区域139_1_1"/>
    <protectedRange sqref="AC54:AO55" name="区域140_1_1"/>
    <protectedRange sqref="AC57:AO57" name="区域141_1_1"/>
    <protectedRange sqref="AC59:AO59" name="区域142_1_1"/>
    <protectedRange sqref="AC64:AO64 AC62:AO62" name="区域143_1_1"/>
    <protectedRange sqref="AC66:AO66" name="区域144_1_1"/>
    <protectedRange sqref="AC68:AO70" name="区域145_1_1"/>
    <protectedRange sqref="AC94:AO97" name="区域153_1_1"/>
    <protectedRange sqref="AC99:AO99" name="区域154_1_1"/>
    <protectedRange sqref="AC101:AO103" name="区域155_1_1"/>
    <protectedRange sqref="AC106:AO107" name="区域156_1_1"/>
    <protectedRange sqref="AC109:AO112" name="区域157_1_1"/>
    <protectedRange sqref="AC127:AO127" name="区域162_1_1"/>
    <protectedRange sqref="AC129:AO130" name="区域163_1_1"/>
    <protectedRange sqref="AC132:AO132" name="区域164_1_1"/>
    <protectedRange sqref="AC134:AO136" name="区域165_1_1"/>
    <protectedRange sqref="AC138:AO138" name="区域166_1_1"/>
    <protectedRange sqref="AC140:AO140" name="区域167_1_1"/>
    <protectedRange sqref="AC143:AO143" name="区域168_1_1"/>
    <protectedRange sqref="AC163:AO163" name="区域174_1_1"/>
    <protectedRange sqref="AC166:AO166" name="区域175_1_1"/>
    <protectedRange sqref="AC169:AO169" name="区域176_1_1"/>
    <protectedRange sqref="AC171:AO171" name="区域177_1_1"/>
    <protectedRange sqref="AC174:AO174" name="区域178_1_1"/>
    <protectedRange sqref="AC177:AO177" name="区域179_1_1"/>
    <protectedRange sqref="H62:M62 P62" name="区域180_1_1"/>
    <protectedRange sqref="R62:X62 AA62" name="区域181_1_3"/>
    <protectedRange sqref="AC62:AO62" name="区域182_1_1"/>
    <protectedRange sqref="Y177" name="区域120_1_1_1"/>
    <protectedRange sqref="Y174" name="区域119_1_1_1"/>
    <protectedRange sqref="Y171" name="区域118_1_1_1"/>
    <protectedRange sqref="Y169" name="区域117_1_1_1"/>
    <protectedRange sqref="Y166" name="区域116_1_1_1"/>
    <protectedRange sqref="Y163" name="区域115_1_1_1"/>
    <protectedRange sqref="Y140" name="区域108_1_1_1"/>
    <protectedRange sqref="Y138" name="区域107_1_1_1"/>
    <protectedRange sqref="Y134:Y136" name="区域106_1_1_1"/>
    <protectedRange sqref="Y132" name="区域105_1_1_1"/>
    <protectedRange sqref="Y129:Y130" name="区域104_1_1_1"/>
    <protectedRange sqref="Y127" name="区域103_1_1_1"/>
    <protectedRange sqref="Y124" name="区域102_1_1_1"/>
    <protectedRange sqref="Y122" name="区域101_1_1_1"/>
    <protectedRange sqref="Y99" name="区域95_1_1_1"/>
    <protectedRange sqref="Y94:Y97" name="区域94_1_1_1"/>
    <protectedRange sqref="Y91" name="区域93_1_1_1"/>
    <protectedRange sqref="Y89" name="区域92_1_1_1"/>
    <protectedRange sqref="Y85:Y86" name="区域91_1_1_1"/>
    <protectedRange sqref="Y83" name="区域90_1_1_1"/>
    <protectedRange sqref="Y59" name="区域83_1_1_1"/>
    <protectedRange sqref="Y57" name="区域82_1_1_1"/>
    <protectedRange sqref="Y54:Y55" name="区域81_1_1_1"/>
    <protectedRange sqref="Y52" name="区域80_1_1_1"/>
    <protectedRange sqref="Y49:Y50" name="区域79_1_1_1"/>
    <protectedRange sqref="Y47" name="区域78_1_1_1"/>
    <protectedRange sqref="Y45" name="区域77_1_1_1"/>
    <protectedRange sqref="Y26" name="区域68_1_1_1"/>
    <protectedRange sqref="Y24" name="区域67_1_1_1"/>
    <protectedRange sqref="Y22" name="区域66_1_1_1"/>
    <protectedRange sqref="Y19:Y20" name="区域65_1_1_1"/>
    <protectedRange sqref="Y15:Y17" name="区域64_1_1_1"/>
    <protectedRange sqref="Y13" name="区域63_1_1_1"/>
    <protectedRange sqref="Y10:Y11" name="区域62_1_1_1"/>
    <protectedRange sqref="Y28" name="区域69_1_1_1"/>
    <protectedRange sqref="Y30" name="区域70_1_1_1"/>
    <protectedRange sqref="Y32" name="区域71_1_1_1"/>
    <protectedRange sqref="Y34" name="区域72_1_1_1"/>
    <protectedRange sqref="Y36" name="区域73_1_1_1"/>
    <protectedRange sqref="Y38" name="区域74_1_1_1"/>
    <protectedRange sqref="Y40" name="区域75_1_1_1"/>
    <protectedRange sqref="Y42:Y43" name="区域76_1_1_1"/>
    <protectedRange sqref="Y64 Y62" name="区域84_1_1_1"/>
    <protectedRange sqref="Y66" name="区域85_1_1_1"/>
    <protectedRange sqref="Y68:Y70" name="区域86_1_1_1"/>
    <protectedRange sqref="Y73" name="区域87_1_1_1"/>
    <protectedRange sqref="Y75:Y79" name="区域88_1_1_1"/>
    <protectedRange sqref="Y81" name="区域89_1_1_1"/>
    <protectedRange sqref="Y101:Y103" name="区域96_1_1_1"/>
    <protectedRange sqref="Y106:Y107" name="区域97_1_1_1"/>
    <protectedRange sqref="Y109:Y112" name="区域98_1_1_1"/>
    <protectedRange sqref="Y114:Y116" name="区域99_1_1_1"/>
    <protectedRange sqref="Y118:Y120" name="区域100_1_1_1"/>
    <protectedRange sqref="Y143" name="区域109_1_1_1"/>
    <protectedRange sqref="Y146:Y147" name="区域110_1_1_1"/>
    <protectedRange sqref="Y150:Y151" name="区域111_1_1_1"/>
    <protectedRange sqref="Y153:Y154" name="区域112_1_1_1"/>
    <protectedRange sqref="Y156:Y158" name="区域113_1_1_1"/>
    <protectedRange sqref="Y160" name="区域114_1_1_1"/>
    <protectedRange sqref="Y62" name="区域181_1_1_1"/>
    <protectedRange sqref="Z177" name="区域120_1_2_1"/>
    <protectedRange sqref="Z174" name="区域119_1_2_1"/>
    <protectedRange sqref="Z171" name="区域118_1_2_1"/>
    <protectedRange sqref="Z169" name="区域117_1_2_1"/>
    <protectedRange sqref="Z166" name="区域116_1_2_1"/>
    <protectedRange sqref="Z163" name="区域115_1_2_1"/>
    <protectedRange sqref="Z140" name="区域108_1_2_1"/>
    <protectedRange sqref="Z138" name="区域107_1_2_1"/>
    <protectedRange sqref="Z134:Z136" name="区域106_1_2_1"/>
    <protectedRange sqref="Z132" name="区域105_1_2_1"/>
    <protectedRange sqref="Z129:Z130" name="区域104_1_2_1"/>
    <protectedRange sqref="Z127" name="区域103_1_2_1"/>
    <protectedRange sqref="Z124" name="区域102_1_2_1"/>
    <protectedRange sqref="Z122" name="区域101_1_2_1"/>
    <protectedRange sqref="Z99" name="区域95_1_2_1"/>
    <protectedRange sqref="Z94:Z97" name="区域94_1_2_1"/>
    <protectedRange sqref="Z91" name="区域93_1_2_1"/>
    <protectedRange sqref="Z89" name="区域92_1_2_1"/>
    <protectedRange sqref="Z85:Z86" name="区域91_1_2_1"/>
    <protectedRange sqref="Z83" name="区域90_1_2_1"/>
    <protectedRange sqref="Z59" name="区域83_1_2_1"/>
    <protectedRange sqref="Z57" name="区域82_1_2_1"/>
    <protectedRange sqref="Z54:Z55" name="区域81_1_2_1"/>
    <protectedRange sqref="Z52" name="区域80_1_2_1"/>
    <protectedRange sqref="Z49:Z50" name="区域79_1_2_1"/>
    <protectedRange sqref="Z47" name="区域78_1_2_1"/>
    <protectedRange sqref="Z45" name="区域77_1_2_1"/>
    <protectedRange sqref="Z26" name="区域68_1_2_1"/>
    <protectedRange sqref="Z24" name="区域67_1_2_1"/>
    <protectedRange sqref="Z22" name="区域66_1_2_1"/>
    <protectedRange sqref="Z19:Z20" name="区域65_1_2_1"/>
    <protectedRange sqref="Z15:Z17" name="区域64_1_2_1"/>
    <protectedRange sqref="Z13" name="区域63_1_2_1"/>
    <protectedRange sqref="Z10:Z11" name="区域62_1_2_1"/>
    <protectedRange sqref="Z28" name="区域69_1_2_1"/>
    <protectedRange sqref="Z30" name="区域70_1_2_1"/>
    <protectedRange sqref="Z32" name="区域71_1_2_1"/>
    <protectedRange sqref="Z34" name="区域72_1_2_1"/>
    <protectedRange sqref="Z36" name="区域73_1_2_1"/>
    <protectedRange sqref="Z38" name="区域74_1_2_1"/>
    <protectedRange sqref="Z40" name="区域75_1_2_1"/>
    <protectedRange sqref="Z42:Z43" name="区域76_1_2_1"/>
    <protectedRange sqref="Z62 Z64" name="区域84_1_2_1"/>
    <protectedRange sqref="Z66" name="区域85_1_2_1"/>
    <protectedRange sqref="Z68:Z70" name="区域86_1_2_1"/>
    <protectedRange sqref="Z73" name="区域87_1_2_1"/>
    <protectedRange sqref="Z75:Z79" name="区域88_1_2_1"/>
    <protectedRange sqref="Z81" name="区域89_1_2_1"/>
    <protectedRange sqref="Z101:Z103" name="区域96_1_2_1"/>
    <protectedRange sqref="Z106:Z107" name="区域97_1_2_1"/>
    <protectedRange sqref="Z109:Z112" name="区域98_1_2_1"/>
    <protectedRange sqref="Z114:Z116" name="区域99_1_2_1"/>
    <protectedRange sqref="Z118:Z120" name="区域100_1_2_1"/>
    <protectedRange sqref="Z143" name="区域109_1_2_1"/>
    <protectedRange sqref="Z146:Z147" name="区域110_1_2_1"/>
    <protectedRange sqref="Z150:Z151" name="区域111_1_2_1"/>
    <protectedRange sqref="Z153:Z154" name="区域112_1_2_1"/>
    <protectedRange sqref="Z156:Z158" name="区域113_1_2_1"/>
    <protectedRange sqref="Z160" name="区域114_1_2_1"/>
    <protectedRange sqref="Z62" name="区域181_1_2_1"/>
    <protectedRange sqref="N163" name="区域56_1_1_1"/>
    <protectedRange sqref="N160" name="区域55_1_2_1"/>
    <protectedRange sqref="N140" name="区域49_1_1_1"/>
    <protectedRange sqref="N138" name="区域48_1_2_1"/>
    <protectedRange sqref="N134:N136" name="区域47_1_1_1"/>
    <protectedRange sqref="N132" name="区域46_1_2_1"/>
    <protectedRange sqref="N129:N130" name="区域45_1_1_1"/>
    <protectedRange sqref="N127" name="区域44_1_2_1"/>
    <protectedRange sqref="N101:N103" name="区域36_1_1_1"/>
    <protectedRange sqref="N99" name="区域35_1_2_1"/>
    <protectedRange sqref="N94:N97" name="区域34_1_1_1"/>
    <protectedRange sqref="N68:N70" name="区域26_1_2_1"/>
    <protectedRange sqref="N66" name="区域25_1_1_1"/>
    <protectedRange sqref="N62 N64" name="区域24_1_2_1"/>
    <protectedRange sqref="N19:N20" name="区域5_1_1_1"/>
    <protectedRange sqref="N10:N11" name="区域2_1_2_1"/>
    <protectedRange sqref="N13" name="区域3_1_1_1"/>
    <protectedRange sqref="N15:N17" name="区域4_1_2_1"/>
    <protectedRange sqref="N22" name="区域6_1_1_1"/>
    <protectedRange sqref="N24" name="区域7_1_2_1"/>
    <protectedRange sqref="N26" name="区域8_1_1_1"/>
    <protectedRange sqref="N28" name="区域9_1_2_1"/>
    <protectedRange sqref="N30" name="区域10_1_1_1"/>
    <protectedRange sqref="N32" name="区域11_1_2_1"/>
    <protectedRange sqref="N34" name="区域12_1_1_1"/>
    <protectedRange sqref="N36" name="区域13_1_2_1"/>
    <protectedRange sqref="N38" name="区域14_1_1_1"/>
    <protectedRange sqref="N40" name="区域15_1_2_1"/>
    <protectedRange sqref="N42:N43" name="区域16_1_1_1"/>
    <protectedRange sqref="N45" name="区域17_1_2_1"/>
    <protectedRange sqref="N47" name="区域18_1_1_1"/>
    <protectedRange sqref="N49:N50" name="区域19_1_2_1"/>
    <protectedRange sqref="N52" name="区域20_1_1_1"/>
    <protectedRange sqref="N54:N55" name="区域21_1_2_1"/>
    <protectedRange sqref="N57" name="区域22_1_1_1"/>
    <protectedRange sqref="N59" name="区域23_1_2_1"/>
    <protectedRange sqref="N73" name="区域27_1_1_1"/>
    <protectedRange sqref="N75:N79" name="区域28_1_2_1"/>
    <protectedRange sqref="N81" name="区域29_1_1_1"/>
    <protectedRange sqref="N83" name="区域30_1_2_1"/>
    <protectedRange sqref="N85:N86" name="区域31_1_1_1"/>
    <protectedRange sqref="N89" name="区域32_1_2_1"/>
    <protectedRange sqref="N91" name="区域33_1_1_1"/>
    <protectedRange sqref="N106:N107" name="区域37_1_2_1"/>
    <protectedRange sqref="N109:N112" name="区域38_1_1_1"/>
    <protectedRange sqref="N114:N116" name="区域39_1_2_1"/>
    <protectedRange sqref="N118:N120" name="区域40_1_1_1"/>
    <protectedRange sqref="N122" name="区域41_1_2_1"/>
    <protectedRange sqref="N124" name="区域43_1_1_1"/>
    <protectedRange sqref="N143" name="区域50_1_2_1"/>
    <protectedRange sqref="N146:N147" name="区域51_1_1_1"/>
    <protectedRange sqref="N150:N151" name="区域52_1_2_1"/>
    <protectedRange sqref="N153:N154" name="区域53_1_1_1"/>
    <protectedRange sqref="N156:N158" name="区域54_1_2_1"/>
    <protectedRange sqref="N166" name="区域57_1_1_1"/>
    <protectedRange sqref="N169" name="区域58_1_2_1"/>
    <protectedRange sqref="N171" name="区域59_1_1_1"/>
    <protectedRange sqref="N174" name="区域60_1_2_1"/>
    <protectedRange sqref="N177" name="区域61_1_1_1"/>
    <protectedRange sqref="N62" name="区域180_1_2_1"/>
    <protectedRange sqref="O163" name="区域56_1_2_1"/>
    <protectedRange sqref="O160" name="区域55_1_1_1"/>
    <protectedRange sqref="O140" name="区域49_1_2_1"/>
    <protectedRange sqref="O138" name="区域48_1_3_1"/>
    <protectedRange sqref="O134:O136" name="区域47_1_2_1"/>
    <protectedRange sqref="O132" name="区域46_1_1_1"/>
    <protectedRange sqref="O129:O130" name="区域45_1_2_1"/>
    <protectedRange sqref="O127" name="区域44_1_3_1"/>
    <protectedRange sqref="O101:O103" name="区域36_1_2_1"/>
    <protectedRange sqref="O99" name="区域35_1_1_1"/>
    <protectedRange sqref="O94:O97" name="区域34_1_2_1"/>
    <protectedRange sqref="O68:O70" name="区域26_1_3_1"/>
    <protectedRange sqref="O66" name="区域25_1_2_1"/>
    <protectedRange sqref="O62 O64" name="区域24_1_1_1"/>
    <protectedRange sqref="O19:O20" name="区域5_1_2_1"/>
    <protectedRange sqref="O10:O11" name="区域2_1_3_1"/>
    <protectedRange sqref="O13" name="区域3_1_2_1"/>
    <protectedRange sqref="O15:O17" name="区域4_1_1_1"/>
    <protectedRange sqref="O22" name="区域6_1_2_1"/>
    <protectedRange sqref="O24" name="区域7_1_3_1"/>
    <protectedRange sqref="O26" name="区域8_1_2_1"/>
    <protectedRange sqref="O28" name="区域9_1_1_1"/>
    <protectedRange sqref="O30" name="区域10_1_2_1"/>
    <protectedRange sqref="O32" name="区域11_1_3_1"/>
    <protectedRange sqref="O34" name="区域12_1_2_1"/>
    <protectedRange sqref="O36" name="区域13_1_1_1"/>
    <protectedRange sqref="O38" name="区域14_1_2_1"/>
    <protectedRange sqref="O40" name="区域15_1_3_1"/>
    <protectedRange sqref="O42:O43" name="区域16_1_2_1"/>
    <protectedRange sqref="O45" name="区域17_1_1_1"/>
    <protectedRange sqref="O47" name="区域18_1_2_1"/>
    <protectedRange sqref="O49:O50" name="区域19_1_3_1"/>
    <protectedRange sqref="O52" name="区域20_1_2_1"/>
    <protectedRange sqref="O54:O55" name="区域21_1_1_1"/>
    <protectedRange sqref="O57" name="区域22_1_2_1"/>
    <protectedRange sqref="O59" name="区域23_1_3_1"/>
    <protectedRange sqref="O73" name="区域27_1_2_1"/>
    <protectedRange sqref="O75:O79" name="区域28_1_1_1"/>
    <protectedRange sqref="O81" name="区域29_1_2_1"/>
    <protectedRange sqref="O83" name="区域30_1_3_1"/>
    <protectedRange sqref="O85:O86" name="区域31_1_2_1"/>
    <protectedRange sqref="O89" name="区域32_1_1_1"/>
    <protectedRange sqref="O91" name="区域33_1_2_1"/>
    <protectedRange sqref="O106:O107" name="区域37_1_3_1"/>
    <protectedRange sqref="O109:O112" name="区域38_1_2_1"/>
    <protectedRange sqref="O114:O116" name="区域39_1_1_1"/>
    <protectedRange sqref="O118:O120" name="区域40_1_2_1"/>
    <protectedRange sqref="O122" name="区域41_1_3_1"/>
    <protectedRange sqref="O124" name="区域43_1_2_1"/>
    <protectedRange sqref="O143" name="区域50_1_1_1"/>
    <protectedRange sqref="O146:O147" name="区域51_1_2_1"/>
    <protectedRange sqref="O150:O151" name="区域52_1_3_1"/>
    <protectedRange sqref="O153:O154" name="区域53_1_2_1"/>
    <protectedRange sqref="O156:O158" name="区域54_1_1_1"/>
    <protectedRange sqref="O166" name="区域57_1_2_1"/>
    <protectedRange sqref="O169" name="区域58_1_3_1"/>
    <protectedRange sqref="O171" name="区域59_1_2_1"/>
    <protectedRange sqref="O174" name="区域60_1_1_1"/>
    <protectedRange sqref="O177" name="区域61_1_2_1"/>
    <protectedRange sqref="O62" name="区域180_1_3_1"/>
  </protectedRanges>
  <mergeCells count="222">
    <mergeCell ref="A1:AO1"/>
    <mergeCell ref="A2:D2"/>
    <mergeCell ref="A3:D3"/>
    <mergeCell ref="G3:P3"/>
    <mergeCell ref="Q3:AA3"/>
    <mergeCell ref="AB3:AN3"/>
    <mergeCell ref="H4:I4"/>
    <mergeCell ref="J4:K4"/>
    <mergeCell ref="L4:M4"/>
    <mergeCell ref="AC4:AD4"/>
    <mergeCell ref="AE4:AF4"/>
    <mergeCell ref="AG4:AH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D4:D6"/>
    <mergeCell ref="E5:E6"/>
    <mergeCell ref="F5:F6"/>
    <mergeCell ref="G4:G6"/>
    <mergeCell ref="H5:H6"/>
    <mergeCell ref="I5:I6"/>
    <mergeCell ref="J5:J6"/>
    <mergeCell ref="K5:K6"/>
    <mergeCell ref="L5:L6"/>
    <mergeCell ref="M5:M6"/>
    <mergeCell ref="N5:N6"/>
    <mergeCell ref="O5:O6"/>
    <mergeCell ref="P5:P6"/>
    <mergeCell ref="Q4:Q6"/>
    <mergeCell ref="R4:R6"/>
    <mergeCell ref="S4:S6"/>
    <mergeCell ref="T4:T6"/>
    <mergeCell ref="U4:U6"/>
    <mergeCell ref="V4:V6"/>
    <mergeCell ref="W4:W6"/>
    <mergeCell ref="X4:X6"/>
    <mergeCell ref="Y4:Y6"/>
    <mergeCell ref="Z4:Z6"/>
    <mergeCell ref="AA4:AA6"/>
    <mergeCell ref="AB4:AB6"/>
    <mergeCell ref="AC5:AC6"/>
    <mergeCell ref="AD5:AD6"/>
    <mergeCell ref="AE5:AE6"/>
    <mergeCell ref="AF5:AF6"/>
    <mergeCell ref="AG5:AG6"/>
    <mergeCell ref="AH5:AH6"/>
    <mergeCell ref="AI4:AI6"/>
    <mergeCell ref="AJ4:AJ6"/>
    <mergeCell ref="AK4:AK6"/>
    <mergeCell ref="AL4:AL6"/>
    <mergeCell ref="AM4:AM6"/>
    <mergeCell ref="AN4:AN6"/>
    <mergeCell ref="AO3:AO6"/>
    <mergeCell ref="E3:F4"/>
    <mergeCell ref="A4:C6"/>
  </mergeCells>
  <printOptions/>
  <pageMargins left="0.21" right="0.16" top="0.71" bottom="0.63" header="0.51" footer="0.51"/>
  <pageSetup fitToHeight="1" fitToWidth="1" horizontalDpi="600" verticalDpi="600" orientation="landscape" paperSize="9" scale="50"/>
</worksheet>
</file>

<file path=xl/worksheets/sheet15.xml><?xml version="1.0" encoding="utf-8"?>
<worksheet xmlns="http://schemas.openxmlformats.org/spreadsheetml/2006/main" xmlns:r="http://schemas.openxmlformats.org/officeDocument/2006/relationships">
  <dimension ref="A1:B19"/>
  <sheetViews>
    <sheetView showZeros="0" workbookViewId="0" topLeftCell="A1">
      <selection activeCell="D15" sqref="D15"/>
    </sheetView>
  </sheetViews>
  <sheetFormatPr defaultColWidth="9.125" defaultRowHeight="14.25"/>
  <cols>
    <col min="1" max="1" width="50.50390625" style="99" bestFit="1" customWidth="1"/>
    <col min="2" max="2" width="20.75390625" style="99" customWidth="1"/>
    <col min="3" max="16384" width="9.125" style="99" customWidth="1"/>
  </cols>
  <sheetData>
    <row r="1" spans="1:2" ht="22.5">
      <c r="A1" s="193" t="s">
        <v>518</v>
      </c>
      <c r="B1" s="193"/>
    </row>
    <row r="2" spans="1:2" ht="21.75" customHeight="1">
      <c r="A2" s="126" t="s">
        <v>82</v>
      </c>
      <c r="B2" s="126"/>
    </row>
    <row r="3" spans="1:2" ht="27">
      <c r="A3" s="195" t="s">
        <v>156</v>
      </c>
      <c r="B3" s="196" t="s">
        <v>120</v>
      </c>
    </row>
    <row r="4" spans="1:2" ht="19.5" customHeight="1">
      <c r="A4" s="195" t="s">
        <v>116</v>
      </c>
      <c r="B4" s="201"/>
    </row>
    <row r="5" spans="1:2" ht="24" customHeight="1">
      <c r="A5" s="189" t="s">
        <v>519</v>
      </c>
      <c r="B5" s="201"/>
    </row>
    <row r="6" spans="1:2" ht="24" customHeight="1">
      <c r="A6" s="202" t="s">
        <v>520</v>
      </c>
      <c r="B6" s="203"/>
    </row>
    <row r="7" spans="1:2" ht="24" customHeight="1">
      <c r="A7" s="202" t="s">
        <v>521</v>
      </c>
      <c r="B7" s="203"/>
    </row>
    <row r="8" spans="1:2" ht="24" customHeight="1">
      <c r="A8" s="202" t="s">
        <v>522</v>
      </c>
      <c r="B8" s="203"/>
    </row>
    <row r="9" spans="1:2" ht="24" customHeight="1">
      <c r="A9" s="202" t="s">
        <v>523</v>
      </c>
      <c r="B9" s="203"/>
    </row>
    <row r="10" spans="1:2" ht="24" customHeight="1">
      <c r="A10" s="202" t="s">
        <v>524</v>
      </c>
      <c r="B10" s="203"/>
    </row>
    <row r="11" spans="1:2" ht="24" customHeight="1">
      <c r="A11" s="202" t="s">
        <v>525</v>
      </c>
      <c r="B11" s="203"/>
    </row>
    <row r="12" spans="1:2" ht="24" customHeight="1">
      <c r="A12" s="202" t="s">
        <v>526</v>
      </c>
      <c r="B12" s="203"/>
    </row>
    <row r="13" spans="1:2" ht="24" customHeight="1">
      <c r="A13" s="202" t="s">
        <v>527</v>
      </c>
      <c r="B13" s="203"/>
    </row>
    <row r="14" spans="1:2" ht="24" customHeight="1">
      <c r="A14" s="202" t="s">
        <v>528</v>
      </c>
      <c r="B14" s="203"/>
    </row>
    <row r="15" spans="1:2" ht="24" customHeight="1">
      <c r="A15" s="202" t="s">
        <v>529</v>
      </c>
      <c r="B15" s="203"/>
    </row>
    <row r="16" spans="1:2" ht="24" customHeight="1">
      <c r="A16" s="202" t="s">
        <v>530</v>
      </c>
      <c r="B16" s="203"/>
    </row>
    <row r="17" spans="1:2" ht="24" customHeight="1">
      <c r="A17" s="202" t="s">
        <v>531</v>
      </c>
      <c r="B17" s="203"/>
    </row>
    <row r="18" spans="1:2" ht="24" customHeight="1">
      <c r="A18" s="202" t="s">
        <v>532</v>
      </c>
      <c r="B18" s="203"/>
    </row>
    <row r="19" spans="1:2" ht="24" customHeight="1">
      <c r="A19" s="189" t="s">
        <v>533</v>
      </c>
      <c r="B19" s="200">
        <v>1407</v>
      </c>
    </row>
  </sheetData>
  <sheetProtection/>
  <mergeCells count="2">
    <mergeCell ref="A1:B1"/>
    <mergeCell ref="A2:B2"/>
  </mergeCells>
  <printOptions/>
  <pageMargins left="1.18" right="0.7" top="1.07"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D24"/>
  <sheetViews>
    <sheetView showZeros="0" workbookViewId="0" topLeftCell="A1">
      <selection activeCell="F14" sqref="F14"/>
    </sheetView>
  </sheetViews>
  <sheetFormatPr defaultColWidth="9.125" defaultRowHeight="14.25"/>
  <cols>
    <col min="1" max="1" width="47.25390625" style="99" customWidth="1"/>
    <col min="2" max="3" width="10.75390625" style="99" bestFit="1" customWidth="1"/>
    <col min="4" max="4" width="9.50390625" style="99" bestFit="1" customWidth="1"/>
    <col min="5" max="16384" width="9.125" style="99" customWidth="1"/>
  </cols>
  <sheetData>
    <row r="1" spans="1:4" ht="22.5">
      <c r="A1" s="193" t="s">
        <v>534</v>
      </c>
      <c r="B1" s="193"/>
      <c r="C1" s="193"/>
      <c r="D1" s="193"/>
    </row>
    <row r="2" spans="1:4" ht="21.75" customHeight="1">
      <c r="A2" s="194"/>
      <c r="B2" s="194"/>
      <c r="C2" s="126" t="s">
        <v>82</v>
      </c>
      <c r="D2" s="126"/>
    </row>
    <row r="3" spans="1:4" ht="60" customHeight="1">
      <c r="A3" s="195" t="s">
        <v>156</v>
      </c>
      <c r="B3" s="196" t="s">
        <v>120</v>
      </c>
      <c r="C3" s="196" t="s">
        <v>535</v>
      </c>
      <c r="D3" s="196" t="s">
        <v>536</v>
      </c>
    </row>
    <row r="4" spans="1:4" ht="26.25" customHeight="1">
      <c r="A4" s="195" t="s">
        <v>116</v>
      </c>
      <c r="B4" s="197"/>
      <c r="C4" s="197"/>
      <c r="D4" s="197">
        <f>SUM(D5:D24)</f>
        <v>0</v>
      </c>
    </row>
    <row r="5" spans="1:4" ht="26.25" customHeight="1">
      <c r="A5" s="198" t="s">
        <v>84</v>
      </c>
      <c r="B5" s="199"/>
      <c r="C5" s="199"/>
      <c r="D5" s="197"/>
    </row>
    <row r="6" spans="1:4" ht="26.25" customHeight="1">
      <c r="A6" s="198" t="s">
        <v>85</v>
      </c>
      <c r="B6" s="199"/>
      <c r="C6" s="106"/>
      <c r="D6" s="106"/>
    </row>
    <row r="7" spans="1:4" ht="26.25" customHeight="1">
      <c r="A7" s="198" t="s">
        <v>86</v>
      </c>
      <c r="B7" s="199"/>
      <c r="C7" s="106"/>
      <c r="D7" s="106"/>
    </row>
    <row r="8" spans="1:4" ht="26.25" customHeight="1">
      <c r="A8" s="198" t="s">
        <v>87</v>
      </c>
      <c r="B8" s="199"/>
      <c r="C8" s="106"/>
      <c r="D8" s="106"/>
    </row>
    <row r="9" spans="1:4" ht="26.25" customHeight="1">
      <c r="A9" s="198" t="s">
        <v>88</v>
      </c>
      <c r="B9" s="199"/>
      <c r="C9" s="106"/>
      <c r="D9" s="106"/>
    </row>
    <row r="10" spans="1:4" ht="26.25" customHeight="1">
      <c r="A10" s="198" t="s">
        <v>89</v>
      </c>
      <c r="B10" s="200">
        <v>1407</v>
      </c>
      <c r="C10" s="106">
        <v>1407</v>
      </c>
      <c r="D10" s="106"/>
    </row>
    <row r="11" spans="1:4" ht="26.25" customHeight="1">
      <c r="A11" s="198" t="s">
        <v>183</v>
      </c>
      <c r="B11" s="199"/>
      <c r="C11" s="106"/>
      <c r="D11" s="106"/>
    </row>
    <row r="12" spans="1:4" ht="26.25" customHeight="1">
      <c r="A12" s="198" t="s">
        <v>91</v>
      </c>
      <c r="B12" s="199"/>
      <c r="C12" s="106"/>
      <c r="D12" s="106"/>
    </row>
    <row r="13" spans="1:4" ht="26.25" customHeight="1">
      <c r="A13" s="198" t="s">
        <v>184</v>
      </c>
      <c r="B13" s="199"/>
      <c r="C13" s="106"/>
      <c r="D13" s="106"/>
    </row>
    <row r="14" spans="1:4" ht="26.25" customHeight="1">
      <c r="A14" s="198" t="s">
        <v>185</v>
      </c>
      <c r="B14" s="199"/>
      <c r="C14" s="106"/>
      <c r="D14" s="106"/>
    </row>
    <row r="15" spans="1:4" ht="26.25" customHeight="1">
      <c r="A15" s="198" t="s">
        <v>94</v>
      </c>
      <c r="B15" s="199"/>
      <c r="C15" s="106"/>
      <c r="D15" s="106"/>
    </row>
    <row r="16" spans="1:4" ht="26.25" customHeight="1">
      <c r="A16" s="198" t="s">
        <v>186</v>
      </c>
      <c r="B16" s="199"/>
      <c r="C16" s="106"/>
      <c r="D16" s="106"/>
    </row>
    <row r="17" spans="1:4" ht="26.25" customHeight="1">
      <c r="A17" s="198" t="s">
        <v>187</v>
      </c>
      <c r="B17" s="199"/>
      <c r="C17" s="106"/>
      <c r="D17" s="106"/>
    </row>
    <row r="18" spans="1:4" ht="26.25" customHeight="1">
      <c r="A18" s="198" t="s">
        <v>188</v>
      </c>
      <c r="B18" s="199"/>
      <c r="C18" s="106"/>
      <c r="D18" s="106"/>
    </row>
    <row r="19" spans="1:4" ht="26.25" customHeight="1">
      <c r="A19" s="198" t="s">
        <v>189</v>
      </c>
      <c r="B19" s="199"/>
      <c r="C19" s="106"/>
      <c r="D19" s="106"/>
    </row>
    <row r="20" spans="1:4" ht="26.25" customHeight="1">
      <c r="A20" s="198" t="s">
        <v>110</v>
      </c>
      <c r="B20" s="199"/>
      <c r="C20" s="197"/>
      <c r="D20" s="197"/>
    </row>
    <row r="21" spans="1:4" ht="26.25" customHeight="1">
      <c r="A21" s="198" t="s">
        <v>190</v>
      </c>
      <c r="B21" s="199"/>
      <c r="C21" s="106"/>
      <c r="D21" s="106"/>
    </row>
    <row r="22" spans="1:4" ht="26.25" customHeight="1">
      <c r="A22" s="198" t="s">
        <v>151</v>
      </c>
      <c r="B22" s="199"/>
      <c r="C22" s="106"/>
      <c r="D22" s="106"/>
    </row>
    <row r="23" spans="1:4" ht="26.25" customHeight="1">
      <c r="A23" s="198" t="s">
        <v>152</v>
      </c>
      <c r="B23" s="199"/>
      <c r="C23" s="106"/>
      <c r="D23" s="106"/>
    </row>
    <row r="24" spans="1:4" ht="26.25" customHeight="1">
      <c r="A24" s="198" t="s">
        <v>103</v>
      </c>
      <c r="B24" s="199"/>
      <c r="C24" s="106"/>
      <c r="D24" s="106"/>
    </row>
  </sheetData>
  <sheetProtection/>
  <mergeCells count="3">
    <mergeCell ref="A1:D1"/>
    <mergeCell ref="A2:B2"/>
    <mergeCell ref="C2:D2"/>
  </mergeCells>
  <printOptions/>
  <pageMargins left="0.75" right="0.75" top="0.96"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D23"/>
  <sheetViews>
    <sheetView showZeros="0" workbookViewId="0" topLeftCell="A7">
      <selection activeCell="G10" sqref="G10"/>
    </sheetView>
  </sheetViews>
  <sheetFormatPr defaultColWidth="9.00390625" defaultRowHeight="14.25"/>
  <cols>
    <col min="1" max="1" width="31.75390625" style="31" customWidth="1"/>
    <col min="2" max="2" width="11.875" style="31" customWidth="1"/>
    <col min="3" max="3" width="11.125" style="31" customWidth="1"/>
    <col min="4" max="4" width="10.50390625" style="31" customWidth="1"/>
    <col min="5" max="16384" width="9.00390625" style="31" customWidth="1"/>
  </cols>
  <sheetData>
    <row r="1" spans="1:4" ht="27.75" customHeight="1">
      <c r="A1" s="188" t="s">
        <v>534</v>
      </c>
      <c r="B1" s="188"/>
      <c r="C1" s="188"/>
      <c r="D1" s="188"/>
    </row>
    <row r="2" ht="23.25" customHeight="1">
      <c r="D2" s="31" t="s">
        <v>82</v>
      </c>
    </row>
    <row r="3" spans="1:4" ht="21.75" customHeight="1">
      <c r="A3" s="53" t="s">
        <v>537</v>
      </c>
      <c r="B3" s="53" t="s">
        <v>116</v>
      </c>
      <c r="C3" s="77" t="s">
        <v>538</v>
      </c>
      <c r="D3" s="77" t="s">
        <v>539</v>
      </c>
    </row>
    <row r="4" spans="1:4" ht="21.75" customHeight="1">
      <c r="A4" s="189" t="s">
        <v>84</v>
      </c>
      <c r="B4" s="108">
        <f aca="true" t="shared" si="0" ref="B4:B23">SUM(C4:D4)</f>
        <v>0</v>
      </c>
      <c r="C4" s="152"/>
      <c r="D4" s="152"/>
    </row>
    <row r="5" spans="1:4" ht="21.75" customHeight="1">
      <c r="A5" s="189" t="s">
        <v>85</v>
      </c>
      <c r="B5" s="108">
        <f t="shared" si="0"/>
        <v>0</v>
      </c>
      <c r="C5" s="152"/>
      <c r="D5" s="152"/>
    </row>
    <row r="6" spans="1:4" ht="21.75" customHeight="1">
      <c r="A6" s="189" t="s">
        <v>86</v>
      </c>
      <c r="B6" s="108">
        <f t="shared" si="0"/>
        <v>0</v>
      </c>
      <c r="C6" s="152"/>
      <c r="D6" s="152"/>
    </row>
    <row r="7" spans="1:4" ht="21.75" customHeight="1">
      <c r="A7" s="189" t="s">
        <v>87</v>
      </c>
      <c r="B7" s="108">
        <f t="shared" si="0"/>
        <v>0</v>
      </c>
      <c r="C7" s="152"/>
      <c r="D7" s="152"/>
    </row>
    <row r="8" spans="1:4" ht="21.75" customHeight="1">
      <c r="A8" s="189" t="s">
        <v>88</v>
      </c>
      <c r="B8" s="108">
        <f t="shared" si="0"/>
        <v>0</v>
      </c>
      <c r="C8" s="152"/>
      <c r="D8" s="152"/>
    </row>
    <row r="9" spans="1:4" ht="21.75" customHeight="1">
      <c r="A9" s="189" t="s">
        <v>89</v>
      </c>
      <c r="B9" s="108">
        <v>1407</v>
      </c>
      <c r="C9" s="152">
        <v>1407</v>
      </c>
      <c r="D9" s="152"/>
    </row>
    <row r="10" spans="1:4" ht="21.75" customHeight="1">
      <c r="A10" s="189" t="s">
        <v>183</v>
      </c>
      <c r="B10" s="108">
        <f t="shared" si="0"/>
        <v>0</v>
      </c>
      <c r="C10" s="152"/>
      <c r="D10" s="152"/>
    </row>
    <row r="11" spans="1:4" ht="21.75" customHeight="1">
      <c r="A11" s="189" t="s">
        <v>91</v>
      </c>
      <c r="B11" s="108">
        <f t="shared" si="0"/>
        <v>0</v>
      </c>
      <c r="C11" s="152"/>
      <c r="D11" s="152"/>
    </row>
    <row r="12" spans="1:4" ht="21.75" customHeight="1">
      <c r="A12" s="189" t="s">
        <v>184</v>
      </c>
      <c r="B12" s="108">
        <f t="shared" si="0"/>
        <v>0</v>
      </c>
      <c r="C12" s="152"/>
      <c r="D12" s="152"/>
    </row>
    <row r="13" spans="1:4" ht="21.75" customHeight="1">
      <c r="A13" s="189" t="s">
        <v>185</v>
      </c>
      <c r="B13" s="108">
        <f t="shared" si="0"/>
        <v>0</v>
      </c>
      <c r="C13" s="152"/>
      <c r="D13" s="152"/>
    </row>
    <row r="14" spans="1:4" ht="21.75" customHeight="1">
      <c r="A14" s="189" t="s">
        <v>94</v>
      </c>
      <c r="B14" s="108">
        <f t="shared" si="0"/>
        <v>0</v>
      </c>
      <c r="C14" s="152"/>
      <c r="D14" s="152"/>
    </row>
    <row r="15" spans="1:4" ht="21.75" customHeight="1">
      <c r="A15" s="189" t="s">
        <v>186</v>
      </c>
      <c r="B15" s="190">
        <f t="shared" si="0"/>
        <v>0</v>
      </c>
      <c r="C15" s="191"/>
      <c r="D15" s="191"/>
    </row>
    <row r="16" spans="1:4" ht="21.75" customHeight="1">
      <c r="A16" s="189" t="s">
        <v>187</v>
      </c>
      <c r="B16" s="190">
        <f t="shared" si="0"/>
        <v>0</v>
      </c>
      <c r="C16" s="191"/>
      <c r="D16" s="191"/>
    </row>
    <row r="17" spans="1:4" ht="21.75" customHeight="1">
      <c r="A17" s="189" t="s">
        <v>188</v>
      </c>
      <c r="B17" s="190">
        <f t="shared" si="0"/>
        <v>0</v>
      </c>
      <c r="C17" s="191"/>
      <c r="D17" s="191"/>
    </row>
    <row r="18" spans="1:4" ht="21.75" customHeight="1">
      <c r="A18" s="189" t="s">
        <v>189</v>
      </c>
      <c r="B18" s="190">
        <f t="shared" si="0"/>
        <v>0</v>
      </c>
      <c r="C18" s="191"/>
      <c r="D18" s="191"/>
    </row>
    <row r="19" spans="1:4" ht="21.75" customHeight="1">
      <c r="A19" s="189" t="s">
        <v>110</v>
      </c>
      <c r="B19" s="190">
        <f t="shared" si="0"/>
        <v>0</v>
      </c>
      <c r="C19" s="191"/>
      <c r="D19" s="191"/>
    </row>
    <row r="20" spans="1:4" ht="21.75" customHeight="1">
      <c r="A20" s="189" t="s">
        <v>190</v>
      </c>
      <c r="B20" s="190">
        <f t="shared" si="0"/>
        <v>0</v>
      </c>
      <c r="C20" s="192"/>
      <c r="D20" s="192"/>
    </row>
    <row r="21" spans="1:4" ht="21.75" customHeight="1">
      <c r="A21" s="189" t="s">
        <v>151</v>
      </c>
      <c r="B21" s="190">
        <f t="shared" si="0"/>
        <v>0</v>
      </c>
      <c r="C21" s="192"/>
      <c r="D21" s="192"/>
    </row>
    <row r="22" spans="1:4" ht="21.75" customHeight="1">
      <c r="A22" s="189" t="s">
        <v>152</v>
      </c>
      <c r="B22" s="190">
        <f t="shared" si="0"/>
        <v>0</v>
      </c>
      <c r="C22" s="192"/>
      <c r="D22" s="192"/>
    </row>
    <row r="23" spans="1:4" ht="21.75" customHeight="1">
      <c r="A23" s="189" t="s">
        <v>103</v>
      </c>
      <c r="B23" s="190">
        <f t="shared" si="0"/>
        <v>0</v>
      </c>
      <c r="C23" s="192"/>
      <c r="D23" s="192"/>
    </row>
  </sheetData>
  <sheetProtection/>
  <mergeCells count="1">
    <mergeCell ref="A1:D1"/>
  </mergeCells>
  <printOptions horizontalCentered="1"/>
  <pageMargins left="0.35" right="0.31" top="0.71" bottom="0.63" header="0.51" footer="0.51"/>
  <pageSetup horizontalDpi="600" verticalDpi="600" orientation="landscape" paperSize="9" scale="80"/>
</worksheet>
</file>

<file path=xl/worksheets/sheet18.xml><?xml version="1.0" encoding="utf-8"?>
<worksheet xmlns="http://schemas.openxmlformats.org/spreadsheetml/2006/main" xmlns:r="http://schemas.openxmlformats.org/officeDocument/2006/relationships">
  <dimension ref="A1:F28"/>
  <sheetViews>
    <sheetView showZeros="0" workbookViewId="0" topLeftCell="A1">
      <selection activeCell="G14" sqref="G14"/>
    </sheetView>
  </sheetViews>
  <sheetFormatPr defaultColWidth="7.875" defaultRowHeight="14.25"/>
  <cols>
    <col min="1" max="1" width="40.75390625" style="118" customWidth="1"/>
    <col min="2" max="2" width="10.00390625" style="118" customWidth="1"/>
    <col min="3" max="3" width="10.375" style="118" customWidth="1"/>
    <col min="4" max="4" width="10.125" style="118" customWidth="1"/>
    <col min="5" max="5" width="8.875" style="118" customWidth="1"/>
    <col min="6" max="6" width="10.375" style="118" customWidth="1"/>
    <col min="7" max="16384" width="7.875" style="118" customWidth="1"/>
  </cols>
  <sheetData>
    <row r="1" spans="1:6" ht="27" customHeight="1">
      <c r="A1" s="50" t="s">
        <v>540</v>
      </c>
      <c r="B1" s="50"/>
      <c r="C1" s="50"/>
      <c r="D1" s="50"/>
      <c r="E1" s="50"/>
      <c r="F1" s="50"/>
    </row>
    <row r="2" spans="1:6" s="117" customFormat="1" ht="15" customHeight="1">
      <c r="A2" s="72"/>
      <c r="B2" s="160"/>
      <c r="C2" s="160"/>
      <c r="D2" s="160"/>
      <c r="E2" s="179" t="s">
        <v>82</v>
      </c>
      <c r="F2" s="179"/>
    </row>
    <row r="3" spans="1:6" s="157" customFormat="1" ht="42" customHeight="1">
      <c r="A3" s="180" t="s">
        <v>50</v>
      </c>
      <c r="B3" s="135" t="s">
        <v>83</v>
      </c>
      <c r="C3" s="135" t="s">
        <v>52</v>
      </c>
      <c r="D3" s="135" t="s">
        <v>53</v>
      </c>
      <c r="E3" s="135" t="s">
        <v>54</v>
      </c>
      <c r="F3" s="181" t="s">
        <v>55</v>
      </c>
    </row>
    <row r="4" spans="1:6" s="111" customFormat="1" ht="30.75" customHeight="1">
      <c r="A4" s="137" t="s">
        <v>541</v>
      </c>
      <c r="B4" s="122"/>
      <c r="C4" s="122"/>
      <c r="D4" s="122"/>
      <c r="E4" s="164"/>
      <c r="F4" s="182"/>
    </row>
    <row r="5" spans="1:6" s="111" customFormat="1" ht="30.75" customHeight="1">
      <c r="A5" s="137" t="s">
        <v>542</v>
      </c>
      <c r="B5" s="122">
        <v>29</v>
      </c>
      <c r="C5" s="122">
        <v>30</v>
      </c>
      <c r="D5" s="122">
        <v>100</v>
      </c>
      <c r="E5" s="164">
        <f>D5/C5*100</f>
        <v>333.33333333333337</v>
      </c>
      <c r="F5" s="182">
        <f>+(D5-B5)/B5*100</f>
        <v>244.82758620689654</v>
      </c>
    </row>
    <row r="6" spans="1:6" s="111" customFormat="1" ht="31.5" customHeight="1">
      <c r="A6" s="137" t="s">
        <v>543</v>
      </c>
      <c r="B6" s="122"/>
      <c r="C6" s="122"/>
      <c r="D6" s="122"/>
      <c r="E6" s="164"/>
      <c r="F6" s="182"/>
    </row>
    <row r="7" spans="1:6" s="111" customFormat="1" ht="31.5" customHeight="1">
      <c r="A7" s="137" t="s">
        <v>544</v>
      </c>
      <c r="B7" s="122"/>
      <c r="C7" s="122"/>
      <c r="D7" s="122"/>
      <c r="E7" s="164"/>
      <c r="F7" s="182"/>
    </row>
    <row r="8" spans="1:6" s="111" customFormat="1" ht="31.5" customHeight="1">
      <c r="A8" s="137" t="s">
        <v>545</v>
      </c>
      <c r="B8" s="122"/>
      <c r="C8" s="122"/>
      <c r="D8" s="122"/>
      <c r="E8" s="164"/>
      <c r="F8" s="182"/>
    </row>
    <row r="9" spans="1:6" s="111" customFormat="1" ht="31.5" customHeight="1">
      <c r="A9" s="137" t="s">
        <v>546</v>
      </c>
      <c r="B9" s="122"/>
      <c r="C9" s="122"/>
      <c r="D9" s="122"/>
      <c r="E9" s="164"/>
      <c r="F9" s="182"/>
    </row>
    <row r="10" spans="1:6" s="111" customFormat="1" ht="31.5" customHeight="1">
      <c r="A10" s="137" t="s">
        <v>547</v>
      </c>
      <c r="B10" s="122"/>
      <c r="C10" s="122"/>
      <c r="D10" s="122"/>
      <c r="E10" s="164"/>
      <c r="F10" s="182"/>
    </row>
    <row r="11" spans="1:6" s="111" customFormat="1" ht="31.5" customHeight="1">
      <c r="A11" s="137" t="s">
        <v>548</v>
      </c>
      <c r="B11" s="122">
        <v>785</v>
      </c>
      <c r="C11" s="122">
        <v>800</v>
      </c>
      <c r="D11" s="122"/>
      <c r="E11" s="164"/>
      <c r="F11" s="182"/>
    </row>
    <row r="12" spans="1:6" s="111" customFormat="1" ht="31.5" customHeight="1">
      <c r="A12" s="137" t="s">
        <v>549</v>
      </c>
      <c r="B12" s="122"/>
      <c r="C12" s="122"/>
      <c r="D12" s="122"/>
      <c r="E12" s="164"/>
      <c r="F12" s="182"/>
    </row>
    <row r="13" spans="1:6" s="111" customFormat="1" ht="31.5" customHeight="1">
      <c r="A13" s="137" t="s">
        <v>550</v>
      </c>
      <c r="B13" s="183">
        <v>36959</v>
      </c>
      <c r="C13" s="122">
        <v>25000</v>
      </c>
      <c r="D13" s="122">
        <v>18250</v>
      </c>
      <c r="E13" s="164">
        <f>D13/C13*100</f>
        <v>73</v>
      </c>
      <c r="F13" s="182">
        <f aca="true" t="shared" si="0" ref="F13:F16">+(D13-B13)/B13*100</f>
        <v>-50.62095835926297</v>
      </c>
    </row>
    <row r="14" spans="1:6" s="111" customFormat="1" ht="31.5" customHeight="1">
      <c r="A14" s="137" t="s">
        <v>551</v>
      </c>
      <c r="B14" s="122">
        <v>31</v>
      </c>
      <c r="C14" s="122">
        <v>35</v>
      </c>
      <c r="D14" s="122">
        <v>50</v>
      </c>
      <c r="E14" s="164">
        <f>D14/C14*100</f>
        <v>142.85714285714286</v>
      </c>
      <c r="F14" s="182">
        <f t="shared" si="0"/>
        <v>61.29032258064516</v>
      </c>
    </row>
    <row r="15" spans="1:6" s="111" customFormat="1" ht="31.5" customHeight="1">
      <c r="A15" s="137" t="s">
        <v>552</v>
      </c>
      <c r="B15" s="122"/>
      <c r="C15" s="122"/>
      <c r="D15" s="122"/>
      <c r="E15" s="164"/>
      <c r="F15" s="182"/>
    </row>
    <row r="16" spans="1:6" s="111" customFormat="1" ht="31.5" customHeight="1">
      <c r="A16" s="137" t="s">
        <v>553</v>
      </c>
      <c r="B16" s="122">
        <v>10</v>
      </c>
      <c r="C16" s="122">
        <v>10</v>
      </c>
      <c r="D16" s="122"/>
      <c r="E16" s="164"/>
      <c r="F16" s="182">
        <f t="shared" si="0"/>
        <v>-100</v>
      </c>
    </row>
    <row r="17" spans="1:6" s="111" customFormat="1" ht="31.5" customHeight="1">
      <c r="A17" s="137" t="s">
        <v>554</v>
      </c>
      <c r="B17" s="122"/>
      <c r="C17" s="122"/>
      <c r="D17" s="122"/>
      <c r="E17" s="164"/>
      <c r="F17" s="182"/>
    </row>
    <row r="18" spans="1:6" s="111" customFormat="1" ht="31.5" customHeight="1">
      <c r="A18" s="137" t="s">
        <v>555</v>
      </c>
      <c r="B18" s="122"/>
      <c r="C18" s="122"/>
      <c r="D18" s="122">
        <v>1500</v>
      </c>
      <c r="E18" s="164"/>
      <c r="F18" s="182"/>
    </row>
    <row r="19" spans="1:6" s="111" customFormat="1" ht="31.5" customHeight="1">
      <c r="A19" s="137" t="s">
        <v>556</v>
      </c>
      <c r="B19" s="122"/>
      <c r="C19" s="122"/>
      <c r="D19" s="122"/>
      <c r="E19" s="164"/>
      <c r="F19" s="182"/>
    </row>
    <row r="20" spans="1:6" s="111" customFormat="1" ht="31.5" customHeight="1">
      <c r="A20" s="137" t="s">
        <v>557</v>
      </c>
      <c r="B20" s="183"/>
      <c r="C20" s="122"/>
      <c r="D20" s="122">
        <v>100</v>
      </c>
      <c r="E20" s="164"/>
      <c r="F20" s="182"/>
    </row>
    <row r="21" spans="1:6" s="158" customFormat="1" ht="31.5" customHeight="1">
      <c r="A21" s="184" t="s">
        <v>558</v>
      </c>
      <c r="B21" s="185">
        <f>SUM(B4:B20)</f>
        <v>37814</v>
      </c>
      <c r="C21" s="185">
        <f>SUM(C4:C20)</f>
        <v>25875</v>
      </c>
      <c r="D21" s="185">
        <f>SUM(D4:D20)</f>
        <v>20000</v>
      </c>
      <c r="E21" s="186">
        <f>D21/C21*100</f>
        <v>77.29468599033817</v>
      </c>
      <c r="F21" s="187">
        <f>+(D21-B21)/B21*100</f>
        <v>-47.10953615063204</v>
      </c>
    </row>
    <row r="22" spans="1:6" ht="29.25" customHeight="1">
      <c r="A22" s="172"/>
      <c r="B22" s="168"/>
      <c r="C22" s="168"/>
      <c r="D22" s="168"/>
      <c r="E22" s="168"/>
      <c r="F22" s="168"/>
    </row>
    <row r="23" spans="1:6" ht="14.25" customHeight="1">
      <c r="A23" s="171"/>
      <c r="B23" s="171"/>
      <c r="C23" s="171"/>
      <c r="D23" s="171"/>
      <c r="E23" s="171"/>
      <c r="F23" s="171"/>
    </row>
    <row r="24" spans="1:6" ht="12.75">
      <c r="A24" s="172"/>
      <c r="B24" s="172"/>
      <c r="C24" s="172"/>
      <c r="D24" s="172"/>
      <c r="E24" s="172"/>
      <c r="F24" s="172"/>
    </row>
    <row r="25" spans="1:6" ht="12.75">
      <c r="A25" s="172"/>
      <c r="B25" s="168"/>
      <c r="C25" s="168"/>
      <c r="D25" s="168"/>
      <c r="E25" s="168"/>
      <c r="F25" s="168"/>
    </row>
    <row r="26" spans="1:6" ht="18" customHeight="1">
      <c r="A26" s="172"/>
      <c r="B26" s="168"/>
      <c r="C26" s="168"/>
      <c r="D26" s="168"/>
      <c r="E26" s="168"/>
      <c r="F26" s="168"/>
    </row>
    <row r="27" spans="1:6" ht="12.75">
      <c r="A27" s="173"/>
      <c r="B27" s="173"/>
      <c r="C27" s="173"/>
      <c r="D27" s="173"/>
      <c r="E27" s="173"/>
      <c r="F27" s="173"/>
    </row>
    <row r="28" spans="1:6" ht="18" customHeight="1">
      <c r="A28" s="173"/>
      <c r="B28" s="173"/>
      <c r="C28" s="173"/>
      <c r="D28" s="173"/>
      <c r="E28" s="173"/>
      <c r="F28" s="173"/>
    </row>
    <row r="29" ht="18" customHeight="1"/>
    <row r="30" ht="18" customHeight="1"/>
  </sheetData>
  <sheetProtection/>
  <mergeCells count="2">
    <mergeCell ref="A1:F1"/>
    <mergeCell ref="E2:F2"/>
  </mergeCells>
  <printOptions horizontalCentered="1"/>
  <pageMargins left="0.73" right="0.45" top="0.98" bottom="0.98" header="0.51" footer="0.51"/>
  <pageSetup horizontalDpi="600" verticalDpi="600" orientation="portrait" paperSize="9" scale="90"/>
</worksheet>
</file>

<file path=xl/worksheets/sheet19.xml><?xml version="1.0" encoding="utf-8"?>
<worksheet xmlns="http://schemas.openxmlformats.org/spreadsheetml/2006/main" xmlns:r="http://schemas.openxmlformats.org/officeDocument/2006/relationships">
  <dimension ref="A1:D22"/>
  <sheetViews>
    <sheetView showZeros="0" workbookViewId="0" topLeftCell="A10">
      <selection activeCell="I11" sqref="I11"/>
    </sheetView>
  </sheetViews>
  <sheetFormatPr defaultColWidth="7.875" defaultRowHeight="14.25"/>
  <cols>
    <col min="1" max="1" width="31.375" style="118" customWidth="1"/>
    <col min="2" max="4" width="14.75390625" style="118" customWidth="1"/>
    <col min="5" max="5" width="9.625" style="118" bestFit="1" customWidth="1"/>
    <col min="6" max="16384" width="7.875" style="118" customWidth="1"/>
  </cols>
  <sheetData>
    <row r="1" spans="1:4" ht="31.5" customHeight="1">
      <c r="A1" s="159" t="s">
        <v>559</v>
      </c>
      <c r="B1" s="159"/>
      <c r="C1" s="159"/>
      <c r="D1" s="159"/>
    </row>
    <row r="2" spans="1:4" s="117" customFormat="1" ht="30" customHeight="1">
      <c r="A2" s="160"/>
      <c r="B2" s="160"/>
      <c r="C2" s="160"/>
      <c r="D2" s="161" t="s">
        <v>82</v>
      </c>
    </row>
    <row r="3" spans="1:4" s="157" customFormat="1" ht="48" customHeight="1">
      <c r="A3" s="53" t="s">
        <v>50</v>
      </c>
      <c r="B3" s="54" t="s">
        <v>83</v>
      </c>
      <c r="C3" s="54" t="s">
        <v>53</v>
      </c>
      <c r="D3" s="162" t="s">
        <v>55</v>
      </c>
    </row>
    <row r="4" spans="1:4" s="157" customFormat="1" ht="34.5" customHeight="1">
      <c r="A4" s="24" t="s">
        <v>560</v>
      </c>
      <c r="B4" s="165"/>
      <c r="C4" s="68"/>
      <c r="D4" s="164"/>
    </row>
    <row r="5" spans="1:4" s="111" customFormat="1" ht="34.5" customHeight="1">
      <c r="A5" s="24" t="s">
        <v>561</v>
      </c>
      <c r="B5" s="165"/>
      <c r="C5" s="122"/>
      <c r="D5" s="164"/>
    </row>
    <row r="6" spans="1:4" s="111" customFormat="1" ht="34.5" customHeight="1">
      <c r="A6" s="24" t="s">
        <v>562</v>
      </c>
      <c r="B6" s="42">
        <v>4917</v>
      </c>
      <c r="C6" s="122">
        <v>5400</v>
      </c>
      <c r="D6" s="164">
        <f aca="true" t="shared" si="0" ref="D5:D15">+(C6-B6)/B6*100</f>
        <v>9.823062843197071</v>
      </c>
    </row>
    <row r="7" spans="1:4" s="111" customFormat="1" ht="34.5" customHeight="1">
      <c r="A7" s="24" t="s">
        <v>563</v>
      </c>
      <c r="B7" s="42">
        <v>34201</v>
      </c>
      <c r="C7" s="122">
        <v>27950</v>
      </c>
      <c r="D7" s="164">
        <f t="shared" si="0"/>
        <v>-18.277243355457443</v>
      </c>
    </row>
    <row r="8" spans="1:4" s="111" customFormat="1" ht="34.5" customHeight="1">
      <c r="A8" s="24" t="s">
        <v>564</v>
      </c>
      <c r="B8" s="165"/>
      <c r="C8" s="122"/>
      <c r="D8" s="164"/>
    </row>
    <row r="9" spans="1:4" s="111" customFormat="1" ht="34.5" customHeight="1">
      <c r="A9" s="24" t="s">
        <v>565</v>
      </c>
      <c r="B9" s="165"/>
      <c r="C9" s="122"/>
      <c r="D9" s="164"/>
    </row>
    <row r="10" spans="1:4" s="111" customFormat="1" ht="34.5" customHeight="1">
      <c r="A10" s="24" t="s">
        <v>566</v>
      </c>
      <c r="B10" s="165"/>
      <c r="C10" s="122"/>
      <c r="D10" s="164"/>
    </row>
    <row r="11" spans="1:4" s="111" customFormat="1" ht="34.5" customHeight="1">
      <c r="A11" s="24" t="s">
        <v>567</v>
      </c>
      <c r="B11" s="42">
        <v>2</v>
      </c>
      <c r="C11" s="122">
        <v>2</v>
      </c>
      <c r="D11" s="164">
        <f t="shared" si="0"/>
        <v>0</v>
      </c>
    </row>
    <row r="12" spans="1:4" s="111" customFormat="1" ht="34.5" customHeight="1">
      <c r="A12" s="24" t="s">
        <v>568</v>
      </c>
      <c r="B12" s="122"/>
      <c r="C12" s="122"/>
      <c r="D12" s="164"/>
    </row>
    <row r="13" spans="1:4" s="111" customFormat="1" ht="34.5" customHeight="1">
      <c r="A13" s="24" t="s">
        <v>569</v>
      </c>
      <c r="B13" s="42">
        <v>4924</v>
      </c>
      <c r="C13" s="122">
        <v>4748</v>
      </c>
      <c r="D13" s="164">
        <f t="shared" si="0"/>
        <v>-3.5743298131600327</v>
      </c>
    </row>
    <row r="14" spans="1:4" ht="34.5" customHeight="1">
      <c r="A14" s="55"/>
      <c r="B14" s="122"/>
      <c r="C14" s="122"/>
      <c r="D14" s="164"/>
    </row>
    <row r="15" spans="1:4" s="158" customFormat="1" ht="34.5" customHeight="1">
      <c r="A15" s="166" t="s">
        <v>104</v>
      </c>
      <c r="B15" s="167">
        <f>SUM(B4:B14)</f>
        <v>44044</v>
      </c>
      <c r="C15" s="167">
        <f>SUM(C4:C14)</f>
        <v>38100</v>
      </c>
      <c r="D15" s="164">
        <f t="shared" si="0"/>
        <v>-13.49559531377713</v>
      </c>
    </row>
    <row r="16" spans="1:4" ht="29.25" customHeight="1">
      <c r="A16" s="168"/>
      <c r="B16" s="168"/>
      <c r="C16" s="170"/>
      <c r="D16" s="168"/>
    </row>
    <row r="17" spans="1:4" ht="14.25" customHeight="1">
      <c r="A17" s="171"/>
      <c r="B17" s="171"/>
      <c r="C17" s="171"/>
      <c r="D17" s="171"/>
    </row>
    <row r="18" spans="1:4" ht="12.75">
      <c r="A18" s="172"/>
      <c r="B18" s="172"/>
      <c r="C18" s="172"/>
      <c r="D18" s="172"/>
    </row>
    <row r="19" spans="1:4" ht="12.75">
      <c r="A19" s="168"/>
      <c r="B19" s="168"/>
      <c r="C19" s="168"/>
      <c r="D19" s="168"/>
    </row>
    <row r="20" spans="1:4" ht="18" customHeight="1">
      <c r="A20" s="168"/>
      <c r="B20" s="168"/>
      <c r="C20" s="168"/>
      <c r="D20" s="168"/>
    </row>
    <row r="21" spans="1:4" ht="12.75">
      <c r="A21" s="173"/>
      <c r="B21" s="173"/>
      <c r="C21" s="173"/>
      <c r="D21" s="173"/>
    </row>
    <row r="22" spans="1:4" ht="18" customHeight="1">
      <c r="A22" s="173"/>
      <c r="B22" s="173"/>
      <c r="C22" s="173"/>
      <c r="D22" s="173"/>
    </row>
    <row r="23" ht="18" customHeight="1"/>
    <row r="24" ht="18" customHeight="1"/>
  </sheetData>
  <sheetProtection/>
  <mergeCells count="1">
    <mergeCell ref="A1:D1"/>
  </mergeCells>
  <printOptions horizontalCentered="1"/>
  <pageMargins left="0.75" right="0.75" top="0.98" bottom="0.98" header="0.51" footer="0.51"/>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dimension ref="A3:I38"/>
  <sheetViews>
    <sheetView showZeros="0" zoomScale="85" zoomScaleNormal="85" workbookViewId="0" topLeftCell="A1">
      <selection activeCell="D15" sqref="D15"/>
    </sheetView>
  </sheetViews>
  <sheetFormatPr defaultColWidth="9.00390625" defaultRowHeight="14.25"/>
  <cols>
    <col min="1" max="16384" width="9.00390625" style="31" customWidth="1"/>
  </cols>
  <sheetData>
    <row r="1" ht="22.5" customHeight="1"/>
    <row r="3" ht="20.25">
      <c r="B3" s="333" t="s">
        <v>6</v>
      </c>
    </row>
    <row r="4" spans="7:8" ht="14.25">
      <c r="G4" s="94"/>
      <c r="H4" s="94"/>
    </row>
    <row r="8" spans="1:9" ht="93" customHeight="1">
      <c r="A8" s="334" t="s">
        <v>7</v>
      </c>
      <c r="B8" s="335"/>
      <c r="C8" s="335"/>
      <c r="D8" s="335"/>
      <c r="E8" s="335"/>
      <c r="F8" s="335"/>
      <c r="G8" s="335"/>
      <c r="H8" s="335"/>
      <c r="I8" s="335"/>
    </row>
    <row r="37" spans="1:9" ht="22.5">
      <c r="A37" s="336" t="s">
        <v>8</v>
      </c>
      <c r="B37" s="337"/>
      <c r="C37" s="337"/>
      <c r="D37" s="337"/>
      <c r="E37" s="337"/>
      <c r="F37" s="337"/>
      <c r="G37" s="337"/>
      <c r="H37" s="337"/>
      <c r="I37" s="337"/>
    </row>
    <row r="38" spans="1:9" ht="18.75">
      <c r="A38" s="338">
        <v>42740</v>
      </c>
      <c r="B38" s="337"/>
      <c r="C38" s="337"/>
      <c r="D38" s="337"/>
      <c r="E38" s="337"/>
      <c r="F38" s="337"/>
      <c r="G38" s="337"/>
      <c r="H38" s="337"/>
      <c r="I38" s="337"/>
    </row>
  </sheetData>
  <sheetProtection/>
  <mergeCells count="3">
    <mergeCell ref="A8:I8"/>
    <mergeCell ref="A37:I37"/>
    <mergeCell ref="A38:I38"/>
  </mergeCells>
  <printOptions/>
  <pageMargins left="0.75" right="0.75" top="0.73" bottom="0.82" header="0.66" footer="0.7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21"/>
  <sheetViews>
    <sheetView showZeros="0" workbookViewId="0" topLeftCell="A13">
      <selection activeCell="E18" sqref="E18"/>
    </sheetView>
  </sheetViews>
  <sheetFormatPr defaultColWidth="7.875" defaultRowHeight="14.25"/>
  <cols>
    <col min="1" max="1" width="43.625" style="118" customWidth="1"/>
    <col min="2" max="5" width="9.625" style="118" bestFit="1" customWidth="1"/>
    <col min="6" max="6" width="11.00390625" style="118" bestFit="1" customWidth="1"/>
    <col min="7" max="7" width="7.875" style="118" customWidth="1"/>
    <col min="8" max="8" width="9.625" style="118" bestFit="1" customWidth="1"/>
    <col min="9" max="16384" width="7.875" style="118" customWidth="1"/>
  </cols>
  <sheetData>
    <row r="1" spans="1:6" ht="30" customHeight="1">
      <c r="A1" s="50" t="s">
        <v>570</v>
      </c>
      <c r="B1" s="50"/>
      <c r="C1" s="50"/>
      <c r="D1" s="50"/>
      <c r="E1" s="50"/>
      <c r="F1" s="50"/>
    </row>
    <row r="2" spans="1:6" s="117" customFormat="1" ht="30" customHeight="1">
      <c r="A2" s="72"/>
      <c r="B2" s="160"/>
      <c r="C2" s="160"/>
      <c r="D2" s="160"/>
      <c r="E2" s="160"/>
      <c r="F2" s="175" t="s">
        <v>82</v>
      </c>
    </row>
    <row r="3" spans="1:6" s="174" customFormat="1" ht="52.5" customHeight="1">
      <c r="A3" s="53" t="s">
        <v>50</v>
      </c>
      <c r="B3" s="54" t="s">
        <v>83</v>
      </c>
      <c r="C3" s="54" t="s">
        <v>52</v>
      </c>
      <c r="D3" s="54" t="s">
        <v>53</v>
      </c>
      <c r="E3" s="162" t="s">
        <v>54</v>
      </c>
      <c r="F3" s="162" t="s">
        <v>55</v>
      </c>
    </row>
    <row r="4" spans="1:6" s="111" customFormat="1" ht="34.5" customHeight="1">
      <c r="A4" s="176" t="s">
        <v>541</v>
      </c>
      <c r="B4" s="122"/>
      <c r="C4" s="122"/>
      <c r="D4" s="122"/>
      <c r="E4" s="164"/>
      <c r="F4" s="164"/>
    </row>
    <row r="5" spans="1:6" s="111" customFormat="1" ht="34.5" customHeight="1">
      <c r="A5" s="176" t="s">
        <v>542</v>
      </c>
      <c r="B5" s="42">
        <v>29</v>
      </c>
      <c r="C5" s="122">
        <v>30</v>
      </c>
      <c r="D5" s="122">
        <v>100</v>
      </c>
      <c r="E5" s="164">
        <f>D5/C5*100</f>
        <v>333.33333333333337</v>
      </c>
      <c r="F5" s="164">
        <f>+(D5-B5)/B5*100</f>
        <v>244.82758620689654</v>
      </c>
    </row>
    <row r="6" spans="1:6" s="111" customFormat="1" ht="34.5" customHeight="1">
      <c r="A6" s="176" t="s">
        <v>571</v>
      </c>
      <c r="B6" s="165"/>
      <c r="C6" s="122"/>
      <c r="D6" s="122"/>
      <c r="E6" s="164"/>
      <c r="F6" s="164"/>
    </row>
    <row r="7" spans="1:6" s="111" customFormat="1" ht="34.5" customHeight="1">
      <c r="A7" s="177" t="s">
        <v>572</v>
      </c>
      <c r="B7" s="165"/>
      <c r="C7" s="122"/>
      <c r="D7" s="122"/>
      <c r="E7" s="164"/>
      <c r="F7" s="164"/>
    </row>
    <row r="8" spans="1:6" s="111" customFormat="1" ht="34.5" customHeight="1">
      <c r="A8" s="177" t="s">
        <v>545</v>
      </c>
      <c r="B8" s="165"/>
      <c r="C8" s="122"/>
      <c r="D8" s="122"/>
      <c r="E8" s="164"/>
      <c r="F8" s="164"/>
    </row>
    <row r="9" spans="1:6" s="111" customFormat="1" ht="34.5" customHeight="1">
      <c r="A9" s="176" t="s">
        <v>573</v>
      </c>
      <c r="B9" s="122"/>
      <c r="C9" s="122"/>
      <c r="D9" s="122"/>
      <c r="E9" s="164"/>
      <c r="F9" s="164"/>
    </row>
    <row r="10" spans="1:6" s="111" customFormat="1" ht="34.5" customHeight="1">
      <c r="A10" s="176" t="s">
        <v>574</v>
      </c>
      <c r="B10" s="42">
        <v>785</v>
      </c>
      <c r="C10" s="122">
        <v>800</v>
      </c>
      <c r="D10" s="122"/>
      <c r="E10" s="164">
        <f aca="true" t="shared" si="0" ref="E10:E13">D10/C10*100</f>
        <v>0</v>
      </c>
      <c r="F10" s="164"/>
    </row>
    <row r="11" spans="1:6" s="111" customFormat="1" ht="34.5" customHeight="1">
      <c r="A11" s="176" t="s">
        <v>575</v>
      </c>
      <c r="B11" s="122"/>
      <c r="C11" s="122"/>
      <c r="D11" s="122"/>
      <c r="E11" s="164"/>
      <c r="F11" s="164"/>
    </row>
    <row r="12" spans="1:6" s="111" customFormat="1" ht="34.5" customHeight="1">
      <c r="A12" s="176" t="s">
        <v>576</v>
      </c>
      <c r="B12" s="42">
        <v>36959</v>
      </c>
      <c r="C12" s="122">
        <v>25000</v>
      </c>
      <c r="D12" s="122">
        <v>18250</v>
      </c>
      <c r="E12" s="164">
        <f t="shared" si="0"/>
        <v>73</v>
      </c>
      <c r="F12" s="164">
        <f>+(D12-B12)/B12*100</f>
        <v>-50.62095835926297</v>
      </c>
    </row>
    <row r="13" spans="1:6" s="111" customFormat="1" ht="34.5" customHeight="1">
      <c r="A13" s="176" t="s">
        <v>577</v>
      </c>
      <c r="B13" s="42">
        <v>31</v>
      </c>
      <c r="C13" s="122">
        <v>35</v>
      </c>
      <c r="D13" s="122">
        <v>50</v>
      </c>
      <c r="E13" s="164">
        <f t="shared" si="0"/>
        <v>142.85714285714286</v>
      </c>
      <c r="F13" s="164">
        <f>+(D13-B13)/B13*100</f>
        <v>61.29032258064516</v>
      </c>
    </row>
    <row r="14" spans="1:6" s="111" customFormat="1" ht="34.5" customHeight="1">
      <c r="A14" s="176" t="s">
        <v>578</v>
      </c>
      <c r="B14" s="122"/>
      <c r="C14" s="122"/>
      <c r="D14" s="122"/>
      <c r="E14" s="164"/>
      <c r="F14" s="164"/>
    </row>
    <row r="15" spans="1:6" s="111" customFormat="1" ht="34.5" customHeight="1">
      <c r="A15" s="176" t="s">
        <v>579</v>
      </c>
      <c r="B15" s="122"/>
      <c r="C15" s="122"/>
      <c r="D15" s="122"/>
      <c r="E15" s="164"/>
      <c r="F15" s="164"/>
    </row>
    <row r="16" spans="1:6" s="111" customFormat="1" ht="34.5" customHeight="1">
      <c r="A16" s="176" t="s">
        <v>553</v>
      </c>
      <c r="B16" s="42">
        <v>10</v>
      </c>
      <c r="C16" s="122">
        <v>10</v>
      </c>
      <c r="D16" s="122"/>
      <c r="E16" s="164">
        <f aca="true" t="shared" si="1" ref="E16:E18">D16/C16*100</f>
        <v>0</v>
      </c>
      <c r="F16" s="164">
        <f>+(D16-B16)/B16*100</f>
        <v>-100</v>
      </c>
    </row>
    <row r="17" spans="1:6" s="111" customFormat="1" ht="34.5" customHeight="1">
      <c r="A17" s="176" t="s">
        <v>580</v>
      </c>
      <c r="B17" s="122"/>
      <c r="C17" s="122"/>
      <c r="D17" s="122">
        <v>1500</v>
      </c>
      <c r="E17" s="164"/>
      <c r="F17" s="164"/>
    </row>
    <row r="18" spans="1:6" ht="34.5" customHeight="1">
      <c r="A18" s="176" t="s">
        <v>581</v>
      </c>
      <c r="B18" s="165"/>
      <c r="C18" s="122"/>
      <c r="D18" s="122">
        <v>100</v>
      </c>
      <c r="E18" s="164"/>
      <c r="F18" s="164"/>
    </row>
    <row r="19" spans="1:6" s="158" customFormat="1" ht="34.5" customHeight="1">
      <c r="A19" s="176"/>
      <c r="B19" s="122"/>
      <c r="C19" s="122"/>
      <c r="D19" s="122"/>
      <c r="E19" s="164"/>
      <c r="F19" s="164"/>
    </row>
    <row r="20" spans="1:6" ht="34.5" customHeight="1">
      <c r="A20" s="166" t="s">
        <v>558</v>
      </c>
      <c r="B20" s="77">
        <f>SUM(B4:B19)</f>
        <v>37814</v>
      </c>
      <c r="C20" s="57">
        <f>SUM(C4:C19)</f>
        <v>25875</v>
      </c>
      <c r="D20" s="57">
        <f>SUM(D4:D19)</f>
        <v>20000</v>
      </c>
      <c r="E20" s="178">
        <f>D20/C20*100</f>
        <v>77.29468599033817</v>
      </c>
      <c r="F20" s="178">
        <f>+(D20-B20)/B20*100</f>
        <v>-47.10953615063204</v>
      </c>
    </row>
    <row r="21" spans="1:6" ht="12.75">
      <c r="A21" s="172"/>
      <c r="B21" s="168"/>
      <c r="C21" s="168"/>
      <c r="D21" s="168"/>
      <c r="E21" s="168"/>
      <c r="F21" s="168"/>
    </row>
  </sheetData>
  <sheetProtection/>
  <mergeCells count="1">
    <mergeCell ref="A1:F1"/>
  </mergeCells>
  <printOptions horizontalCentered="1"/>
  <pageMargins left="0.61" right="0.39" top="0.98" bottom="0.98" header="0.51" footer="0.51"/>
  <pageSetup horizontalDpi="600" verticalDpi="600" orientation="portrait" paperSize="9" scale="90"/>
</worksheet>
</file>

<file path=xl/worksheets/sheet21.xml><?xml version="1.0" encoding="utf-8"?>
<worksheet xmlns="http://schemas.openxmlformats.org/spreadsheetml/2006/main" xmlns:r="http://schemas.openxmlformats.org/officeDocument/2006/relationships">
  <dimension ref="A1:D22"/>
  <sheetViews>
    <sheetView showZeros="0" workbookViewId="0" topLeftCell="A10">
      <selection activeCell="F13" sqref="F13"/>
    </sheetView>
  </sheetViews>
  <sheetFormatPr defaultColWidth="7.875" defaultRowHeight="14.25"/>
  <cols>
    <col min="1" max="1" width="40.50390625" style="118" bestFit="1" customWidth="1"/>
    <col min="2" max="2" width="12.00390625" style="118" customWidth="1"/>
    <col min="3" max="3" width="12.50390625" style="118" customWidth="1"/>
    <col min="4" max="4" width="14.75390625" style="118" customWidth="1"/>
    <col min="5" max="16384" width="7.875" style="118" customWidth="1"/>
  </cols>
  <sheetData>
    <row r="1" spans="1:4" ht="31.5" customHeight="1">
      <c r="A1" s="159" t="s">
        <v>582</v>
      </c>
      <c r="B1" s="159"/>
      <c r="C1" s="159"/>
      <c r="D1" s="159"/>
    </row>
    <row r="2" spans="1:4" s="117" customFormat="1" ht="30" customHeight="1">
      <c r="A2" s="160"/>
      <c r="B2" s="160"/>
      <c r="C2" s="160"/>
      <c r="D2" s="161" t="s">
        <v>82</v>
      </c>
    </row>
    <row r="3" spans="1:4" s="157" customFormat="1" ht="42.75" customHeight="1">
      <c r="A3" s="53" t="s">
        <v>50</v>
      </c>
      <c r="B3" s="54" t="s">
        <v>83</v>
      </c>
      <c r="C3" s="54" t="s">
        <v>53</v>
      </c>
      <c r="D3" s="162" t="s">
        <v>55</v>
      </c>
    </row>
    <row r="4" spans="1:4" s="157" customFormat="1" ht="34.5" customHeight="1">
      <c r="A4" s="163" t="s">
        <v>583</v>
      </c>
      <c r="B4" s="92"/>
      <c r="C4" s="68"/>
      <c r="D4" s="164"/>
    </row>
    <row r="5" spans="1:4" s="111" customFormat="1" ht="34.5" customHeight="1">
      <c r="A5" s="24" t="s">
        <v>561</v>
      </c>
      <c r="B5" s="165"/>
      <c r="C5" s="122"/>
      <c r="D5" s="164"/>
    </row>
    <row r="6" spans="1:4" s="111" customFormat="1" ht="34.5" customHeight="1">
      <c r="A6" s="24" t="s">
        <v>562</v>
      </c>
      <c r="B6" s="42">
        <v>4917</v>
      </c>
      <c r="C6" s="122">
        <v>5400</v>
      </c>
      <c r="D6" s="164">
        <f>+(C6-B6)/B6*100</f>
        <v>9.823062843197071</v>
      </c>
    </row>
    <row r="7" spans="1:4" s="111" customFormat="1" ht="34.5" customHeight="1">
      <c r="A7" s="24" t="s">
        <v>563</v>
      </c>
      <c r="B7" s="42">
        <v>34201</v>
      </c>
      <c r="C7" s="122">
        <v>27950</v>
      </c>
      <c r="D7" s="164">
        <f>+(C7-B7)/B7*100</f>
        <v>-18.277243355457443</v>
      </c>
    </row>
    <row r="8" spans="1:4" s="111" customFormat="1" ht="34.5" customHeight="1">
      <c r="A8" s="24" t="s">
        <v>564</v>
      </c>
      <c r="B8" s="165"/>
      <c r="C8" s="122"/>
      <c r="D8" s="164"/>
    </row>
    <row r="9" spans="1:4" s="111" customFormat="1" ht="34.5" customHeight="1">
      <c r="A9" s="24" t="s">
        <v>565</v>
      </c>
      <c r="B9" s="165"/>
      <c r="C9" s="122"/>
      <c r="D9" s="164"/>
    </row>
    <row r="10" spans="1:4" s="111" customFormat="1" ht="34.5" customHeight="1">
      <c r="A10" s="24" t="s">
        <v>566</v>
      </c>
      <c r="B10" s="165"/>
      <c r="C10" s="122"/>
      <c r="D10" s="164"/>
    </row>
    <row r="11" spans="1:4" s="111" customFormat="1" ht="34.5" customHeight="1">
      <c r="A11" s="24" t="s">
        <v>567</v>
      </c>
      <c r="B11" s="42">
        <v>2</v>
      </c>
      <c r="C11" s="122">
        <v>2</v>
      </c>
      <c r="D11" s="164"/>
    </row>
    <row r="12" spans="1:4" s="111" customFormat="1" ht="34.5" customHeight="1">
      <c r="A12" s="24" t="s">
        <v>568</v>
      </c>
      <c r="B12" s="122"/>
      <c r="C12" s="122"/>
      <c r="D12" s="164"/>
    </row>
    <row r="13" spans="1:4" s="111" customFormat="1" ht="34.5" customHeight="1">
      <c r="A13" s="24" t="s">
        <v>569</v>
      </c>
      <c r="B13" s="42">
        <v>4924</v>
      </c>
      <c r="C13" s="122">
        <v>4748</v>
      </c>
      <c r="D13" s="164">
        <f>+(C13-B13)/B13*100</f>
        <v>-3.5743298131600327</v>
      </c>
    </row>
    <row r="14" spans="1:4" ht="34.5" customHeight="1">
      <c r="A14" s="55"/>
      <c r="B14" s="122"/>
      <c r="C14" s="122"/>
      <c r="D14" s="164"/>
    </row>
    <row r="15" spans="1:4" s="158" customFormat="1" ht="34.5" customHeight="1">
      <c r="A15" s="166" t="s">
        <v>104</v>
      </c>
      <c r="B15" s="167">
        <f>SUM(B4:B14)</f>
        <v>44044</v>
      </c>
      <c r="C15" s="167">
        <f>SUM(C5:C14)</f>
        <v>38100</v>
      </c>
      <c r="D15" s="164">
        <f>+(C15-B15)/B15*100</f>
        <v>-13.49559531377713</v>
      </c>
    </row>
    <row r="16" spans="1:4" ht="29.25" customHeight="1">
      <c r="A16" s="168"/>
      <c r="B16" s="169"/>
      <c r="C16" s="170"/>
      <c r="D16" s="168"/>
    </row>
    <row r="17" spans="1:4" ht="14.25" customHeight="1">
      <c r="A17" s="171"/>
      <c r="B17" s="171"/>
      <c r="C17" s="171"/>
      <c r="D17" s="171"/>
    </row>
    <row r="18" spans="1:4" ht="12.75">
      <c r="A18" s="172"/>
      <c r="B18" s="172"/>
      <c r="C18" s="172"/>
      <c r="D18" s="172"/>
    </row>
    <row r="19" spans="1:4" ht="12.75">
      <c r="A19" s="168"/>
      <c r="B19" s="168"/>
      <c r="C19" s="168"/>
      <c r="D19" s="168"/>
    </row>
    <row r="20" spans="1:4" ht="18" customHeight="1">
      <c r="A20" s="168"/>
      <c r="B20" s="168"/>
      <c r="C20" s="168"/>
      <c r="D20" s="168"/>
    </row>
    <row r="21" spans="1:4" ht="12.75">
      <c r="A21" s="173"/>
      <c r="B21" s="173"/>
      <c r="C21" s="173"/>
      <c r="D21" s="173"/>
    </row>
    <row r="22" spans="1:4" ht="18" customHeight="1">
      <c r="A22" s="173"/>
      <c r="B22" s="173"/>
      <c r="C22" s="173"/>
      <c r="D22" s="173"/>
    </row>
    <row r="23" ht="18" customHeight="1"/>
    <row r="24" ht="18" customHeight="1"/>
  </sheetData>
  <sheetProtection/>
  <mergeCells count="1">
    <mergeCell ref="A1:D1"/>
  </mergeCells>
  <printOptions horizontalCentered="1"/>
  <pageMargins left="0.75" right="0.75" top="0.98" bottom="0.98" header="0.51" footer="0.51"/>
  <pageSetup horizontalDpi="600" verticalDpi="600" orientation="portrait" paperSize="9" scale="90"/>
</worksheet>
</file>

<file path=xl/worksheets/sheet22.xml><?xml version="1.0" encoding="utf-8"?>
<worksheet xmlns="http://schemas.openxmlformats.org/spreadsheetml/2006/main" xmlns:r="http://schemas.openxmlformats.org/officeDocument/2006/relationships">
  <dimension ref="A1:D7"/>
  <sheetViews>
    <sheetView showZeros="0" workbookViewId="0" topLeftCell="A1">
      <selection activeCell="B20" sqref="B20"/>
    </sheetView>
  </sheetViews>
  <sheetFormatPr defaultColWidth="9.00390625" defaultRowHeight="14.25"/>
  <cols>
    <col min="1" max="1" width="34.00390625" style="118" bestFit="1" customWidth="1"/>
    <col min="2" max="4" width="13.75390625" style="118" customWidth="1"/>
    <col min="5" max="16384" width="9.00390625" style="118" customWidth="1"/>
  </cols>
  <sheetData>
    <row r="1" spans="1:4" ht="30" customHeight="1">
      <c r="A1" s="145" t="s">
        <v>584</v>
      </c>
      <c r="B1" s="145"/>
      <c r="C1" s="145"/>
      <c r="D1" s="145"/>
    </row>
    <row r="2" spans="1:4" ht="30" customHeight="1">
      <c r="A2" s="146"/>
      <c r="B2" s="147"/>
      <c r="C2" s="147"/>
      <c r="D2" s="148" t="s">
        <v>82</v>
      </c>
    </row>
    <row r="3" spans="1:4" ht="30" customHeight="1">
      <c r="A3" s="149" t="s">
        <v>115</v>
      </c>
      <c r="B3" s="150" t="s">
        <v>116</v>
      </c>
      <c r="C3" s="150" t="s">
        <v>117</v>
      </c>
      <c r="D3" s="150" t="s">
        <v>118</v>
      </c>
    </row>
    <row r="4" spans="1:4" ht="30" customHeight="1">
      <c r="A4" s="151" t="s">
        <v>116</v>
      </c>
      <c r="B4" s="152">
        <v>3000</v>
      </c>
      <c r="C4" s="152">
        <v>3000</v>
      </c>
      <c r="D4" s="153"/>
    </row>
    <row r="5" spans="1:4" ht="30" customHeight="1">
      <c r="A5" s="154"/>
      <c r="B5" s="152"/>
      <c r="C5" s="152"/>
      <c r="D5" s="152"/>
    </row>
    <row r="6" spans="1:4" ht="30" customHeight="1">
      <c r="A6" s="154"/>
      <c r="B6" s="152"/>
      <c r="C6" s="152"/>
      <c r="D6" s="152"/>
    </row>
    <row r="7" spans="1:4" ht="12.75">
      <c r="A7" s="155"/>
      <c r="B7" s="156"/>
      <c r="C7" s="156"/>
      <c r="D7" s="156"/>
    </row>
  </sheetData>
  <sheetProtection/>
  <mergeCells count="2">
    <mergeCell ref="A1:D1"/>
    <mergeCell ref="A7:D7"/>
  </mergeCells>
  <printOptions/>
  <pageMargins left="0.98" right="0.7" top="1.07"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A1:D18"/>
  <sheetViews>
    <sheetView showZeros="0" workbookViewId="0" topLeftCell="A7">
      <selection activeCell="I12" sqref="I12"/>
    </sheetView>
  </sheetViews>
  <sheetFormatPr defaultColWidth="7.875" defaultRowHeight="14.25"/>
  <cols>
    <col min="1" max="1" width="39.125" style="118" bestFit="1" customWidth="1"/>
    <col min="2" max="4" width="12.125" style="118" customWidth="1"/>
    <col min="5" max="16384" width="7.875" style="118" customWidth="1"/>
  </cols>
  <sheetData>
    <row r="1" spans="1:4" ht="22.5">
      <c r="A1" s="50" t="s">
        <v>585</v>
      </c>
      <c r="B1" s="50"/>
      <c r="C1" s="50"/>
      <c r="D1" s="50"/>
    </row>
    <row r="2" spans="1:4" s="117" customFormat="1" ht="30" customHeight="1">
      <c r="A2" s="72"/>
      <c r="B2" s="119"/>
      <c r="C2" s="119"/>
      <c r="D2" s="120" t="s">
        <v>82</v>
      </c>
    </row>
    <row r="3" spans="1:4" ht="54" customHeight="1">
      <c r="A3" s="134" t="s">
        <v>115</v>
      </c>
      <c r="B3" s="135" t="s">
        <v>53</v>
      </c>
      <c r="C3" s="135" t="s">
        <v>120</v>
      </c>
      <c r="D3" s="136" t="s">
        <v>121</v>
      </c>
    </row>
    <row r="4" spans="1:4" ht="34.5" customHeight="1">
      <c r="A4" s="137" t="s">
        <v>541</v>
      </c>
      <c r="B4" s="122"/>
      <c r="C4" s="122"/>
      <c r="D4" s="138"/>
    </row>
    <row r="5" spans="1:4" ht="34.5" customHeight="1">
      <c r="A5" s="137" t="s">
        <v>542</v>
      </c>
      <c r="B5" s="122">
        <v>100</v>
      </c>
      <c r="C5" s="122">
        <v>50</v>
      </c>
      <c r="D5" s="138">
        <f>+(C5-B5)/B5*100</f>
        <v>-50</v>
      </c>
    </row>
    <row r="6" spans="1:4" ht="34.5" customHeight="1">
      <c r="A6" s="137" t="s">
        <v>586</v>
      </c>
      <c r="B6" s="122"/>
      <c r="C6" s="122"/>
      <c r="D6" s="138"/>
    </row>
    <row r="7" spans="1:4" ht="34.5" customHeight="1">
      <c r="A7" s="137" t="s">
        <v>587</v>
      </c>
      <c r="B7" s="122"/>
      <c r="C7" s="122">
        <v>600</v>
      </c>
      <c r="D7" s="138"/>
    </row>
    <row r="8" spans="1:4" ht="34.5" customHeight="1">
      <c r="A8" s="137" t="s">
        <v>588</v>
      </c>
      <c r="B8" s="122"/>
      <c r="C8" s="122"/>
      <c r="D8" s="138"/>
    </row>
    <row r="9" spans="1:4" ht="34.5" customHeight="1">
      <c r="A9" s="137" t="s">
        <v>589</v>
      </c>
      <c r="B9" s="42">
        <v>18250</v>
      </c>
      <c r="C9" s="122">
        <v>17500</v>
      </c>
      <c r="D9" s="138">
        <f>+(C9-B9)/B9*100</f>
        <v>-4.10958904109589</v>
      </c>
    </row>
    <row r="10" spans="1:4" ht="34.5" customHeight="1">
      <c r="A10" s="137" t="s">
        <v>590</v>
      </c>
      <c r="B10" s="122">
        <v>50</v>
      </c>
      <c r="C10" s="122">
        <v>100</v>
      </c>
      <c r="D10" s="138">
        <f>+(C10-B10)/B10*100</f>
        <v>100</v>
      </c>
    </row>
    <row r="11" spans="1:4" ht="34.5" customHeight="1">
      <c r="A11" s="137" t="s">
        <v>591</v>
      </c>
      <c r="B11" s="122"/>
      <c r="C11" s="122">
        <v>100</v>
      </c>
      <c r="D11" s="138"/>
    </row>
    <row r="12" spans="1:4" ht="34.5" customHeight="1">
      <c r="A12" s="137" t="s">
        <v>592</v>
      </c>
      <c r="B12" s="122"/>
      <c r="C12" s="122"/>
      <c r="D12" s="138"/>
    </row>
    <row r="13" spans="1:4" ht="34.5" customHeight="1">
      <c r="A13" s="137" t="s">
        <v>593</v>
      </c>
      <c r="B13" s="122"/>
      <c r="C13" s="122"/>
      <c r="D13" s="138"/>
    </row>
    <row r="14" spans="1:4" ht="34.5" customHeight="1">
      <c r="A14" s="137" t="s">
        <v>594</v>
      </c>
      <c r="B14" s="122">
        <v>1500</v>
      </c>
      <c r="C14" s="122"/>
      <c r="D14" s="138">
        <f>+(C14-B14)/B14*100</f>
        <v>-100</v>
      </c>
    </row>
    <row r="15" spans="1:4" ht="34.5" customHeight="1">
      <c r="A15" s="137" t="s">
        <v>595</v>
      </c>
      <c r="B15" s="122">
        <v>100</v>
      </c>
      <c r="C15" s="122"/>
      <c r="D15" s="138">
        <f>+(C15-B15)/B15*100</f>
        <v>-100</v>
      </c>
    </row>
    <row r="16" spans="1:4" ht="34.5" customHeight="1">
      <c r="A16" s="137" t="s">
        <v>596</v>
      </c>
      <c r="B16" s="122"/>
      <c r="C16" s="122"/>
      <c r="D16" s="138"/>
    </row>
    <row r="17" spans="1:4" ht="34.5" customHeight="1">
      <c r="A17" s="139"/>
      <c r="B17" s="42"/>
      <c r="C17" s="140"/>
      <c r="D17" s="141"/>
    </row>
    <row r="18" spans="1:4" ht="34.5" customHeight="1">
      <c r="A18" s="142" t="s">
        <v>597</v>
      </c>
      <c r="B18" s="143">
        <f>SUM(B4:B17)</f>
        <v>20000</v>
      </c>
      <c r="C18" s="143">
        <f>SUM(C4:C16)</f>
        <v>18350</v>
      </c>
      <c r="D18" s="144">
        <f>+(C18-B18)/B18*100</f>
        <v>-8.25</v>
      </c>
    </row>
  </sheetData>
  <sheetProtection/>
  <mergeCells count="1">
    <mergeCell ref="A1:D1"/>
  </mergeCells>
  <printOptions horizontalCentered="1"/>
  <pageMargins left="0.75" right="0.75" top="1.08" bottom="0.87" header="0.51" footer="0.51"/>
  <pageSetup fitToHeight="1" fitToWidth="1" horizontalDpi="600" verticalDpi="600" orientation="portrait" paperSize="9" scale="97"/>
</worksheet>
</file>

<file path=xl/worksheets/sheet24.xml><?xml version="1.0" encoding="utf-8"?>
<worksheet xmlns="http://schemas.openxmlformats.org/spreadsheetml/2006/main" xmlns:r="http://schemas.openxmlformats.org/officeDocument/2006/relationships">
  <dimension ref="A1:D18"/>
  <sheetViews>
    <sheetView showZeros="0" workbookViewId="0" topLeftCell="A1">
      <selection activeCell="H9" sqref="H9"/>
    </sheetView>
  </sheetViews>
  <sheetFormatPr defaultColWidth="9.125" defaultRowHeight="14.25"/>
  <cols>
    <col min="1" max="1" width="40.875" style="99" customWidth="1"/>
    <col min="2" max="3" width="10.125" style="99" customWidth="1"/>
    <col min="4" max="4" width="10.75390625" style="99" bestFit="1" customWidth="1"/>
    <col min="5" max="16384" width="9.125" style="99" customWidth="1"/>
  </cols>
  <sheetData>
    <row r="1" spans="1:4" ht="31.5" customHeight="1">
      <c r="A1" s="100" t="s">
        <v>598</v>
      </c>
      <c r="B1" s="100"/>
      <c r="C1" s="100"/>
      <c r="D1" s="100"/>
    </row>
    <row r="2" spans="1:4" ht="18" customHeight="1">
      <c r="A2" s="126" t="s">
        <v>82</v>
      </c>
      <c r="B2" s="126"/>
      <c r="C2" s="126"/>
      <c r="D2" s="126"/>
    </row>
    <row r="3" spans="1:4" ht="42" customHeight="1">
      <c r="A3" s="127" t="s">
        <v>156</v>
      </c>
      <c r="B3" s="128" t="s">
        <v>52</v>
      </c>
      <c r="C3" s="128" t="s">
        <v>120</v>
      </c>
      <c r="D3" s="128" t="s">
        <v>599</v>
      </c>
    </row>
    <row r="4" spans="1:4" ht="39.75" customHeight="1">
      <c r="A4" s="107" t="s">
        <v>600</v>
      </c>
      <c r="B4" s="129"/>
      <c r="C4" s="108"/>
      <c r="D4" s="130"/>
    </row>
    <row r="5" spans="1:4" ht="39.75" customHeight="1">
      <c r="A5" s="107" t="s">
        <v>601</v>
      </c>
      <c r="B5" s="108"/>
      <c r="C5" s="108"/>
      <c r="D5" s="130"/>
    </row>
    <row r="6" spans="1:4" ht="39.75" customHeight="1">
      <c r="A6" s="107" t="s">
        <v>602</v>
      </c>
      <c r="B6" s="42">
        <v>25800</v>
      </c>
      <c r="C6" s="108">
        <v>18250</v>
      </c>
      <c r="D6" s="130">
        <f>+(C6-B6)/B6*100</f>
        <v>-29.26356589147287</v>
      </c>
    </row>
    <row r="7" spans="1:4" ht="39.75" customHeight="1">
      <c r="A7" s="107" t="s">
        <v>603</v>
      </c>
      <c r="B7" s="108"/>
      <c r="C7" s="108"/>
      <c r="D7" s="130"/>
    </row>
    <row r="8" spans="1:4" ht="39.75" customHeight="1">
      <c r="A8" s="107" t="s">
        <v>604</v>
      </c>
      <c r="B8" s="108"/>
      <c r="C8" s="108"/>
      <c r="D8" s="130"/>
    </row>
    <row r="9" spans="1:4" ht="39.75" customHeight="1">
      <c r="A9" s="107" t="s">
        <v>605</v>
      </c>
      <c r="B9" s="108">
        <v>75</v>
      </c>
      <c r="C9" s="108">
        <v>100</v>
      </c>
      <c r="D9" s="130">
        <f>+(C9-B9)/B9*100</f>
        <v>33.33333333333333</v>
      </c>
    </row>
    <row r="10" spans="1:4" ht="39.75" customHeight="1">
      <c r="A10" s="107" t="s">
        <v>606</v>
      </c>
      <c r="B10" s="108"/>
      <c r="C10" s="108"/>
      <c r="D10" s="130"/>
    </row>
    <row r="11" spans="1:4" ht="39.75" customHeight="1">
      <c r="A11" s="131" t="s">
        <v>198</v>
      </c>
      <c r="B11" s="132"/>
      <c r="C11" s="108"/>
      <c r="D11" s="130"/>
    </row>
    <row r="12" spans="1:4" ht="39.75" customHeight="1">
      <c r="A12" s="133" t="s">
        <v>607</v>
      </c>
      <c r="B12" s="110">
        <f>SUM(B4:B11)</f>
        <v>25875</v>
      </c>
      <c r="C12" s="110">
        <f>SUM(C4:C11)</f>
        <v>18350</v>
      </c>
      <c r="D12" s="130">
        <f>+(C12-B12)/B12*100</f>
        <v>-29.082125603864732</v>
      </c>
    </row>
    <row r="14" ht="13.5">
      <c r="C14" s="112">
        <f>+C381</f>
        <v>0</v>
      </c>
    </row>
    <row r="16" ht="13.5">
      <c r="A16" s="111"/>
    </row>
    <row r="18" ht="13.5">
      <c r="C18" s="112"/>
    </row>
  </sheetData>
  <sheetProtection/>
  <mergeCells count="2">
    <mergeCell ref="A1:D1"/>
    <mergeCell ref="A2:D2"/>
  </mergeCells>
  <printOptions horizontalCentered="1"/>
  <pageMargins left="0.53" right="0.75" top="1.1" bottom="0.63" header="0.51" footer="0.51"/>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pageSetUpPr fitToPage="1"/>
  </sheetPr>
  <dimension ref="A1:E20"/>
  <sheetViews>
    <sheetView showZeros="0" workbookViewId="0" topLeftCell="A7">
      <selection activeCell="F18" sqref="F18"/>
    </sheetView>
  </sheetViews>
  <sheetFormatPr defaultColWidth="7.875" defaultRowHeight="14.25"/>
  <cols>
    <col min="1" max="1" width="39.125" style="118" bestFit="1" customWidth="1"/>
    <col min="2" max="4" width="12.125" style="118" customWidth="1"/>
    <col min="5" max="16384" width="7.875" style="118" customWidth="1"/>
  </cols>
  <sheetData>
    <row r="1" spans="1:4" ht="22.5">
      <c r="A1" s="50" t="s">
        <v>608</v>
      </c>
      <c r="B1" s="50"/>
      <c r="C1" s="50"/>
      <c r="D1" s="50"/>
    </row>
    <row r="2" spans="1:4" s="117" customFormat="1" ht="30" customHeight="1">
      <c r="A2" s="72"/>
      <c r="B2" s="119"/>
      <c r="C2" s="119"/>
      <c r="D2" s="120" t="s">
        <v>82</v>
      </c>
    </row>
    <row r="3" spans="1:4" ht="40.5">
      <c r="A3" s="53" t="s">
        <v>115</v>
      </c>
      <c r="B3" s="54" t="s">
        <v>53</v>
      </c>
      <c r="C3" s="54" t="s">
        <v>120</v>
      </c>
      <c r="D3" s="121" t="s">
        <v>121</v>
      </c>
    </row>
    <row r="4" spans="1:5" ht="34.5" customHeight="1">
      <c r="A4" s="24" t="s">
        <v>541</v>
      </c>
      <c r="B4" s="122"/>
      <c r="C4" s="122"/>
      <c r="D4" s="123"/>
      <c r="E4" s="124"/>
    </row>
    <row r="5" spans="1:5" ht="34.5" customHeight="1">
      <c r="A5" s="24" t="s">
        <v>542</v>
      </c>
      <c r="B5" s="122">
        <v>100</v>
      </c>
      <c r="C5" s="122">
        <v>50</v>
      </c>
      <c r="D5" s="123">
        <f>+(C5-B5)/B5*100</f>
        <v>-50</v>
      </c>
      <c r="E5" s="124"/>
    </row>
    <row r="6" spans="1:5" ht="34.5" customHeight="1">
      <c r="A6" s="24" t="s">
        <v>586</v>
      </c>
      <c r="B6" s="122"/>
      <c r="C6" s="122"/>
      <c r="D6" s="123"/>
      <c r="E6" s="124"/>
    </row>
    <row r="7" spans="1:5" ht="34.5" customHeight="1">
      <c r="A7" s="24" t="s">
        <v>587</v>
      </c>
      <c r="B7" s="122"/>
      <c r="C7" s="122">
        <v>600</v>
      </c>
      <c r="D7" s="123"/>
      <c r="E7" s="124"/>
    </row>
    <row r="8" spans="1:5" ht="34.5" customHeight="1">
      <c r="A8" s="24" t="s">
        <v>588</v>
      </c>
      <c r="B8" s="122"/>
      <c r="C8" s="122"/>
      <c r="D8" s="123"/>
      <c r="E8" s="124"/>
    </row>
    <row r="9" spans="1:5" ht="34.5" customHeight="1">
      <c r="A9" s="24" t="s">
        <v>589</v>
      </c>
      <c r="B9" s="42">
        <v>18250</v>
      </c>
      <c r="C9" s="122">
        <v>17500</v>
      </c>
      <c r="D9" s="123">
        <f>+(C9-B9)/B9*100</f>
        <v>-4.10958904109589</v>
      </c>
      <c r="E9" s="124"/>
    </row>
    <row r="10" spans="1:5" ht="34.5" customHeight="1">
      <c r="A10" s="24" t="s">
        <v>590</v>
      </c>
      <c r="B10" s="122">
        <v>50</v>
      </c>
      <c r="C10" s="122">
        <v>100</v>
      </c>
      <c r="D10" s="123">
        <f>+(C10-B10)/B10*100</f>
        <v>100</v>
      </c>
      <c r="E10" s="124"/>
    </row>
    <row r="11" spans="1:5" ht="34.5" customHeight="1">
      <c r="A11" s="24" t="s">
        <v>609</v>
      </c>
      <c r="B11" s="122"/>
      <c r="C11" s="122">
        <v>100</v>
      </c>
      <c r="D11" s="123"/>
      <c r="E11" s="124"/>
    </row>
    <row r="12" spans="1:5" ht="34.5" customHeight="1">
      <c r="A12" s="24" t="s">
        <v>610</v>
      </c>
      <c r="B12" s="122"/>
      <c r="C12" s="122"/>
      <c r="D12" s="123"/>
      <c r="E12" s="124"/>
    </row>
    <row r="13" spans="1:5" ht="34.5" customHeight="1">
      <c r="A13" s="24" t="s">
        <v>611</v>
      </c>
      <c r="B13" s="122"/>
      <c r="C13" s="122"/>
      <c r="D13" s="123"/>
      <c r="E13" s="124"/>
    </row>
    <row r="14" spans="1:5" ht="34.5" customHeight="1">
      <c r="A14" s="24" t="s">
        <v>594</v>
      </c>
      <c r="B14" s="122">
        <v>1500</v>
      </c>
      <c r="C14" s="122"/>
      <c r="D14" s="123">
        <f>+(C14-B14)/B14*100</f>
        <v>-100</v>
      </c>
      <c r="E14" s="124"/>
    </row>
    <row r="15" spans="1:5" ht="34.5" customHeight="1">
      <c r="A15" s="24" t="s">
        <v>595</v>
      </c>
      <c r="B15" s="122">
        <v>100</v>
      </c>
      <c r="C15" s="122"/>
      <c r="D15" s="123">
        <f>+(C15-B15)/B15*100</f>
        <v>-100</v>
      </c>
      <c r="E15" s="124"/>
    </row>
    <row r="16" spans="1:5" ht="34.5" customHeight="1">
      <c r="A16" s="24" t="s">
        <v>596</v>
      </c>
      <c r="B16" s="122"/>
      <c r="C16" s="122"/>
      <c r="D16" s="123"/>
      <c r="E16" s="124"/>
    </row>
    <row r="17" spans="1:5" ht="34.5" customHeight="1">
      <c r="A17" s="24"/>
      <c r="B17" s="122"/>
      <c r="C17" s="122"/>
      <c r="D17" s="123"/>
      <c r="E17" s="124"/>
    </row>
    <row r="18" spans="1:5" ht="34.5" customHeight="1">
      <c r="A18" s="125" t="s">
        <v>612</v>
      </c>
      <c r="B18" s="57">
        <f>SUM(B4:B17)</f>
        <v>20000</v>
      </c>
      <c r="C18" s="57">
        <f>SUM(C4:C17)</f>
        <v>18350</v>
      </c>
      <c r="D18" s="123">
        <f>+(C18-B18)/B18*100</f>
        <v>-8.25</v>
      </c>
      <c r="E18" s="124"/>
    </row>
    <row r="19" spans="1:4" ht="34.5" customHeight="1">
      <c r="A19" s="125" t="s">
        <v>613</v>
      </c>
      <c r="B19" s="42"/>
      <c r="C19" s="57"/>
      <c r="D19" s="123"/>
    </row>
    <row r="20" spans="1:4" ht="34.5" customHeight="1">
      <c r="A20" s="125" t="s">
        <v>597</v>
      </c>
      <c r="B20" s="57">
        <f>SUM(B18:B19)</f>
        <v>20000</v>
      </c>
      <c r="C20" s="57">
        <f>SUM(C18:C19)</f>
        <v>18350</v>
      </c>
      <c r="D20" s="123">
        <f>+(C20-B20)/B20*100</f>
        <v>-8.25</v>
      </c>
    </row>
  </sheetData>
  <sheetProtection/>
  <mergeCells count="1">
    <mergeCell ref="A1:D1"/>
  </mergeCells>
  <printOptions horizontalCentered="1"/>
  <pageMargins left="0.75" right="0.75" top="0.98" bottom="0.98" header="0.51" footer="0.51"/>
  <pageSetup fitToHeight="1" fitToWidth="1" horizontalDpi="600" verticalDpi="600" orientation="portrait" paperSize="9" scale="98"/>
</worksheet>
</file>

<file path=xl/worksheets/sheet26.xml><?xml version="1.0" encoding="utf-8"?>
<worksheet xmlns="http://schemas.openxmlformats.org/spreadsheetml/2006/main" xmlns:r="http://schemas.openxmlformats.org/officeDocument/2006/relationships">
  <dimension ref="A1:C14"/>
  <sheetViews>
    <sheetView showZeros="0" workbookViewId="0" topLeftCell="A1">
      <selection activeCell="G3" sqref="G3"/>
    </sheetView>
  </sheetViews>
  <sheetFormatPr defaultColWidth="9.125" defaultRowHeight="14.25"/>
  <cols>
    <col min="1" max="1" width="38.00390625" style="99" customWidth="1"/>
    <col min="2" max="2" width="11.125" style="99" bestFit="1" customWidth="1"/>
    <col min="3" max="3" width="10.00390625" style="99" customWidth="1"/>
    <col min="4" max="16384" width="9.125" style="99" customWidth="1"/>
  </cols>
  <sheetData>
    <row r="1" spans="1:3" ht="31.5" customHeight="1">
      <c r="A1" s="100" t="s">
        <v>614</v>
      </c>
      <c r="B1" s="100"/>
      <c r="C1" s="100"/>
    </row>
    <row r="2" ht="18" customHeight="1">
      <c r="C2" s="101" t="s">
        <v>82</v>
      </c>
    </row>
    <row r="3" spans="1:3" ht="42" customHeight="1">
      <c r="A3" s="116" t="s">
        <v>156</v>
      </c>
      <c r="B3" s="103" t="s">
        <v>116</v>
      </c>
      <c r="C3" s="103" t="s">
        <v>615</v>
      </c>
    </row>
    <row r="4" spans="1:3" ht="34.5" customHeight="1">
      <c r="A4" s="104" t="s">
        <v>600</v>
      </c>
      <c r="B4" s="108"/>
      <c r="C4" s="105"/>
    </row>
    <row r="5" spans="1:3" ht="34.5" customHeight="1">
      <c r="A5" s="104" t="s">
        <v>616</v>
      </c>
      <c r="B5" s="108"/>
      <c r="C5" s="106"/>
    </row>
    <row r="6" spans="1:3" ht="34.5" customHeight="1">
      <c r="A6" s="104" t="s">
        <v>617</v>
      </c>
      <c r="B6" s="108">
        <v>18250</v>
      </c>
      <c r="C6" s="106">
        <v>18250</v>
      </c>
    </row>
    <row r="7" spans="1:3" ht="34.5" customHeight="1">
      <c r="A7" s="104" t="s">
        <v>618</v>
      </c>
      <c r="B7" s="108"/>
      <c r="C7" s="106"/>
    </row>
    <row r="8" spans="1:3" ht="34.5" customHeight="1">
      <c r="A8" s="104" t="s">
        <v>619</v>
      </c>
      <c r="B8" s="108"/>
      <c r="C8" s="106"/>
    </row>
    <row r="9" spans="1:3" ht="34.5" customHeight="1">
      <c r="A9" s="104" t="s">
        <v>620</v>
      </c>
      <c r="B9" s="108">
        <v>100</v>
      </c>
      <c r="C9" s="106">
        <v>100</v>
      </c>
    </row>
    <row r="10" spans="1:3" ht="34.5" customHeight="1">
      <c r="A10" s="104" t="s">
        <v>621</v>
      </c>
      <c r="B10" s="108"/>
      <c r="C10" s="106"/>
    </row>
    <row r="11" spans="1:3" ht="34.5" customHeight="1">
      <c r="A11" s="104" t="s">
        <v>622</v>
      </c>
      <c r="B11" s="108"/>
      <c r="C11" s="106"/>
    </row>
    <row r="12" spans="1:3" ht="34.5" customHeight="1">
      <c r="A12" s="109" t="s">
        <v>104</v>
      </c>
      <c r="B12" s="110">
        <f>SUM(B4:B11)</f>
        <v>18350</v>
      </c>
      <c r="C12" s="110">
        <f>SUM(C4:C11)</f>
        <v>18350</v>
      </c>
    </row>
    <row r="14" spans="1:2" ht="13.5">
      <c r="A14" s="111"/>
      <c r="B14" s="112"/>
    </row>
  </sheetData>
  <sheetProtection/>
  <mergeCells count="1">
    <mergeCell ref="A1:C1"/>
  </mergeCells>
  <printOptions/>
  <pageMargins left="1.22" right="0.24"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D13"/>
  <sheetViews>
    <sheetView showZeros="0" workbookViewId="0" topLeftCell="A1">
      <selection activeCell="F4" sqref="F4"/>
    </sheetView>
  </sheetViews>
  <sheetFormatPr defaultColWidth="9.00390625" defaultRowHeight="14.25"/>
  <cols>
    <col min="1" max="1" width="37.875" style="31" customWidth="1"/>
    <col min="2" max="2" width="11.75390625" style="31" customWidth="1"/>
    <col min="3" max="3" width="10.50390625" style="31" customWidth="1"/>
    <col min="4" max="4" width="11.125" style="31" customWidth="1"/>
    <col min="5" max="16384" width="9.00390625" style="31" customWidth="1"/>
  </cols>
  <sheetData>
    <row r="1" spans="1:4" ht="28.5" customHeight="1">
      <c r="A1" s="95" t="s">
        <v>623</v>
      </c>
      <c r="B1" s="95"/>
      <c r="C1" s="95"/>
      <c r="D1" s="95"/>
    </row>
    <row r="2" ht="33" customHeight="1">
      <c r="D2" s="113" t="s">
        <v>82</v>
      </c>
    </row>
    <row r="3" spans="1:4" ht="33" customHeight="1">
      <c r="A3" s="96" t="s">
        <v>50</v>
      </c>
      <c r="B3" s="96" t="s">
        <v>624</v>
      </c>
      <c r="C3" s="114" t="s">
        <v>625</v>
      </c>
      <c r="D3" s="114" t="s">
        <v>626</v>
      </c>
    </row>
    <row r="4" spans="1:4" ht="33" customHeight="1">
      <c r="A4" s="55" t="s">
        <v>375</v>
      </c>
      <c r="B4" s="55">
        <f>SUM(C4:D4)</f>
        <v>0</v>
      </c>
      <c r="C4" s="55"/>
      <c r="D4" s="114"/>
    </row>
    <row r="5" spans="1:4" ht="30" customHeight="1">
      <c r="A5" s="55" t="s">
        <v>395</v>
      </c>
      <c r="B5" s="55">
        <f>SUM(C5:D5)</f>
        <v>0</v>
      </c>
      <c r="C5" s="55"/>
      <c r="D5" s="55"/>
    </row>
    <row r="6" spans="1:4" ht="30" customHeight="1">
      <c r="A6" s="55" t="s">
        <v>463</v>
      </c>
      <c r="B6" s="55">
        <f aca="true" t="shared" si="0" ref="B6:B11">SUM(C6:D6)</f>
        <v>0</v>
      </c>
      <c r="C6" s="55"/>
      <c r="D6" s="55"/>
    </row>
    <row r="7" spans="1:4" ht="30" customHeight="1">
      <c r="A7" s="55" t="s">
        <v>469</v>
      </c>
      <c r="B7" s="55">
        <f t="shared" si="0"/>
        <v>0</v>
      </c>
      <c r="C7" s="55"/>
      <c r="D7" s="55"/>
    </row>
    <row r="8" spans="1:4" ht="30" customHeight="1">
      <c r="A8" s="55" t="s">
        <v>490</v>
      </c>
      <c r="B8" s="55">
        <f t="shared" si="0"/>
        <v>0</v>
      </c>
      <c r="C8" s="55"/>
      <c r="D8" s="55"/>
    </row>
    <row r="9" spans="1:4" ht="30" customHeight="1">
      <c r="A9" s="55" t="s">
        <v>495</v>
      </c>
      <c r="B9" s="55">
        <f t="shared" si="0"/>
        <v>0</v>
      </c>
      <c r="C9" s="55"/>
      <c r="D9" s="55"/>
    </row>
    <row r="10" spans="1:4" ht="30" customHeight="1">
      <c r="A10" s="55" t="s">
        <v>500</v>
      </c>
      <c r="B10" s="55">
        <f t="shared" si="0"/>
        <v>0</v>
      </c>
      <c r="C10" s="55"/>
      <c r="D10" s="55"/>
    </row>
    <row r="11" spans="1:4" ht="30" customHeight="1">
      <c r="A11" s="55" t="s">
        <v>203</v>
      </c>
      <c r="B11" s="55">
        <f t="shared" si="0"/>
        <v>0</v>
      </c>
      <c r="C11" s="55"/>
      <c r="D11" s="55"/>
    </row>
    <row r="12" spans="1:4" ht="30" customHeight="1">
      <c r="A12" s="97"/>
      <c r="B12" s="97"/>
      <c r="C12" s="97"/>
      <c r="D12" s="97"/>
    </row>
    <row r="13" spans="1:4" s="94" customFormat="1" ht="30" customHeight="1">
      <c r="A13" s="53" t="s">
        <v>627</v>
      </c>
      <c r="B13" s="115">
        <f>SUM(B4:B12)</f>
        <v>0</v>
      </c>
      <c r="C13" s="115">
        <f>SUM(C4:C12)</f>
        <v>0</v>
      </c>
      <c r="D13" s="115">
        <f>SUM(D4:D12)</f>
        <v>0</v>
      </c>
    </row>
  </sheetData>
  <sheetProtection/>
  <mergeCells count="1">
    <mergeCell ref="A1:D1"/>
  </mergeCells>
  <printOptions horizontalCentered="1"/>
  <pageMargins left="1.22" right="0.75" top="1.1" bottom="0.98" header="0.51" footer="0.51"/>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pageSetUpPr fitToPage="1"/>
  </sheetPr>
  <dimension ref="A1:B15"/>
  <sheetViews>
    <sheetView showZeros="0" workbookViewId="0" topLeftCell="A1">
      <selection activeCell="D10" sqref="D10"/>
    </sheetView>
  </sheetViews>
  <sheetFormatPr defaultColWidth="9.125" defaultRowHeight="14.25"/>
  <cols>
    <col min="1" max="1" width="45.375" style="99" customWidth="1"/>
    <col min="2" max="2" width="23.375" style="99" customWidth="1"/>
    <col min="3" max="16384" width="9.125" style="99" customWidth="1"/>
  </cols>
  <sheetData>
    <row r="1" spans="1:2" ht="31.5" customHeight="1">
      <c r="A1" s="100" t="s">
        <v>614</v>
      </c>
      <c r="B1" s="100"/>
    </row>
    <row r="2" ht="18" customHeight="1">
      <c r="B2" s="101" t="s">
        <v>82</v>
      </c>
    </row>
    <row r="3" spans="1:2" ht="42" customHeight="1">
      <c r="A3" s="102" t="s">
        <v>156</v>
      </c>
      <c r="B3" s="103" t="s">
        <v>120</v>
      </c>
    </row>
    <row r="4" spans="1:2" ht="34.5" customHeight="1">
      <c r="A4" s="104" t="s">
        <v>600</v>
      </c>
      <c r="B4" s="105"/>
    </row>
    <row r="5" spans="1:2" ht="34.5" customHeight="1">
      <c r="A5" s="104" t="s">
        <v>616</v>
      </c>
      <c r="B5" s="106"/>
    </row>
    <row r="6" spans="1:2" ht="34.5" customHeight="1">
      <c r="A6" s="104" t="s">
        <v>617</v>
      </c>
      <c r="B6" s="106">
        <v>18250</v>
      </c>
    </row>
    <row r="7" spans="1:2" ht="34.5" customHeight="1">
      <c r="A7" s="104" t="s">
        <v>618</v>
      </c>
      <c r="B7" s="106"/>
    </row>
    <row r="8" spans="1:2" ht="34.5" customHeight="1">
      <c r="A8" s="104" t="s">
        <v>619</v>
      </c>
      <c r="B8" s="106"/>
    </row>
    <row r="9" spans="1:2" ht="34.5" customHeight="1">
      <c r="A9" s="104" t="s">
        <v>620</v>
      </c>
      <c r="B9" s="106">
        <v>100</v>
      </c>
    </row>
    <row r="10" spans="1:2" ht="34.5" customHeight="1">
      <c r="A10" s="104" t="s">
        <v>621</v>
      </c>
      <c r="B10" s="106"/>
    </row>
    <row r="11" spans="1:2" ht="34.5" customHeight="1">
      <c r="A11" s="104" t="s">
        <v>622</v>
      </c>
      <c r="B11" s="106"/>
    </row>
    <row r="12" spans="1:2" ht="34.5" customHeight="1">
      <c r="A12" s="107" t="s">
        <v>198</v>
      </c>
      <c r="B12" s="108"/>
    </row>
    <row r="13" spans="1:2" ht="34.5" customHeight="1">
      <c r="A13" s="109" t="s">
        <v>628</v>
      </c>
      <c r="B13" s="110">
        <f>SUM(B4:B12)</f>
        <v>18350</v>
      </c>
    </row>
    <row r="15" spans="1:2" ht="13.5">
      <c r="A15" s="111"/>
      <c r="B15" s="112"/>
    </row>
  </sheetData>
  <sheetProtection/>
  <mergeCells count="1">
    <mergeCell ref="A1:B1"/>
  </mergeCells>
  <printOptions horizontalCentered="1"/>
  <pageMargins left="0.75" right="0.75" top="0.98" bottom="0.98" header="0.51" footer="0.51"/>
  <pageSetup fitToHeight="1" fitToWidth="1"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C19"/>
  <sheetViews>
    <sheetView showZeros="0" workbookViewId="0" topLeftCell="A1">
      <selection activeCell="F14" sqref="F14"/>
    </sheetView>
  </sheetViews>
  <sheetFormatPr defaultColWidth="9.00390625" defaultRowHeight="14.25"/>
  <cols>
    <col min="1" max="1" width="42.75390625" style="31" bestFit="1" customWidth="1"/>
    <col min="2" max="3" width="10.75390625" style="31" customWidth="1"/>
    <col min="4" max="16384" width="9.00390625" style="31" customWidth="1"/>
  </cols>
  <sheetData>
    <row r="1" spans="1:3" ht="28.5" customHeight="1">
      <c r="A1" s="95" t="s">
        <v>623</v>
      </c>
      <c r="B1" s="95"/>
      <c r="C1" s="95"/>
    </row>
    <row r="2" ht="24" customHeight="1">
      <c r="C2" s="31" t="s">
        <v>82</v>
      </c>
    </row>
    <row r="3" spans="1:3" ht="33" customHeight="1">
      <c r="A3" s="96" t="s">
        <v>50</v>
      </c>
      <c r="B3" s="96" t="s">
        <v>116</v>
      </c>
      <c r="C3" s="96"/>
    </row>
    <row r="4" spans="1:3" ht="30" customHeight="1">
      <c r="A4" s="55" t="s">
        <v>395</v>
      </c>
      <c r="B4" s="55">
        <f aca="true" t="shared" si="0" ref="B4:B17">SUM(C4:C4)</f>
        <v>0</v>
      </c>
      <c r="C4" s="55">
        <f>+C5+C6</f>
        <v>0</v>
      </c>
    </row>
    <row r="5" spans="1:3" ht="30" customHeight="1">
      <c r="A5" s="55" t="s">
        <v>629</v>
      </c>
      <c r="B5" s="55">
        <f t="shared" si="0"/>
        <v>0</v>
      </c>
      <c r="C5" s="55"/>
    </row>
    <row r="6" spans="1:3" ht="30" customHeight="1">
      <c r="A6" s="55" t="s">
        <v>630</v>
      </c>
      <c r="B6" s="55">
        <f t="shared" si="0"/>
        <v>0</v>
      </c>
      <c r="C6" s="55"/>
    </row>
    <row r="7" spans="1:3" ht="30" customHeight="1">
      <c r="A7" s="55" t="s">
        <v>463</v>
      </c>
      <c r="B7" s="55">
        <f t="shared" si="0"/>
        <v>0</v>
      </c>
      <c r="C7" s="55">
        <f>SUM(C8:C8)</f>
        <v>0</v>
      </c>
    </row>
    <row r="8" spans="1:3" ht="30" customHeight="1">
      <c r="A8" s="55" t="s">
        <v>631</v>
      </c>
      <c r="B8" s="55">
        <f t="shared" si="0"/>
        <v>0</v>
      </c>
      <c r="C8" s="55"/>
    </row>
    <row r="9" spans="1:3" ht="30" customHeight="1">
      <c r="A9" s="55" t="s">
        <v>469</v>
      </c>
      <c r="B9" s="55">
        <f t="shared" si="0"/>
        <v>0</v>
      </c>
      <c r="C9" s="55">
        <f>+C10</f>
        <v>0</v>
      </c>
    </row>
    <row r="10" spans="1:3" ht="30" customHeight="1">
      <c r="A10" s="55" t="s">
        <v>632</v>
      </c>
      <c r="B10" s="55">
        <f t="shared" si="0"/>
        <v>0</v>
      </c>
      <c r="C10" s="55"/>
    </row>
    <row r="11" spans="1:3" ht="30" customHeight="1">
      <c r="A11" s="55" t="s">
        <v>490</v>
      </c>
      <c r="B11" s="55">
        <f t="shared" si="0"/>
        <v>0</v>
      </c>
      <c r="C11" s="55">
        <f>+C12</f>
        <v>0</v>
      </c>
    </row>
    <row r="12" spans="1:3" ht="30" customHeight="1">
      <c r="A12" s="55" t="s">
        <v>633</v>
      </c>
      <c r="B12" s="55">
        <f t="shared" si="0"/>
        <v>0</v>
      </c>
      <c r="C12" s="55"/>
    </row>
    <row r="13" spans="1:3" ht="30" customHeight="1">
      <c r="A13" s="55" t="s">
        <v>495</v>
      </c>
      <c r="B13" s="55">
        <f t="shared" si="0"/>
        <v>0</v>
      </c>
      <c r="C13" s="55">
        <f>+C14</f>
        <v>0</v>
      </c>
    </row>
    <row r="14" spans="1:3" ht="30" customHeight="1">
      <c r="A14" s="55" t="s">
        <v>634</v>
      </c>
      <c r="B14" s="55">
        <f t="shared" si="0"/>
        <v>0</v>
      </c>
      <c r="C14" s="55"/>
    </row>
    <row r="15" spans="1:3" ht="30" customHeight="1">
      <c r="A15" s="55" t="s">
        <v>203</v>
      </c>
      <c r="B15" s="55">
        <f t="shared" si="0"/>
        <v>0</v>
      </c>
      <c r="C15" s="55">
        <f>SUM(C16:C17)</f>
        <v>0</v>
      </c>
    </row>
    <row r="16" spans="1:3" ht="30" customHeight="1">
      <c r="A16" s="55" t="s">
        <v>635</v>
      </c>
      <c r="B16" s="55">
        <f t="shared" si="0"/>
        <v>0</v>
      </c>
      <c r="C16" s="55"/>
    </row>
    <row r="17" spans="1:3" ht="30" customHeight="1">
      <c r="A17" s="55" t="s">
        <v>636</v>
      </c>
      <c r="B17" s="55">
        <f t="shared" si="0"/>
        <v>0</v>
      </c>
      <c r="C17" s="55"/>
    </row>
    <row r="18" spans="1:3" ht="30" customHeight="1">
      <c r="A18" s="97"/>
      <c r="B18" s="97"/>
      <c r="C18" s="97"/>
    </row>
    <row r="19" spans="1:3" s="94" customFormat="1" ht="30" customHeight="1">
      <c r="A19" s="53" t="s">
        <v>627</v>
      </c>
      <c r="B19" s="98">
        <f>SUM(B4,B7,B9,B11,B13,B15)</f>
        <v>0</v>
      </c>
      <c r="C19" s="98">
        <f>SUM(C4,C7,C9,C11,C13,C15)</f>
        <v>0</v>
      </c>
    </row>
  </sheetData>
  <sheetProtection/>
  <mergeCells count="1">
    <mergeCell ref="A1:C1"/>
  </mergeCells>
  <printOptions horizontalCentered="1"/>
  <pageMargins left="0.41" right="0.28" top="0.98" bottom="0.98" header="0.51" footer="0.51"/>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A43"/>
  <sheetViews>
    <sheetView showZeros="0" workbookViewId="0" topLeftCell="A1">
      <selection activeCell="F36" sqref="F36"/>
    </sheetView>
  </sheetViews>
  <sheetFormatPr defaultColWidth="9.00390625" defaultRowHeight="14.25"/>
  <cols>
    <col min="1" max="1" width="64.375" style="331" customWidth="1"/>
    <col min="2" max="16384" width="9.00390625" style="331" customWidth="1"/>
  </cols>
  <sheetData>
    <row r="1" ht="22.5">
      <c r="A1" s="332" t="s">
        <v>9</v>
      </c>
    </row>
    <row r="2" ht="22.5">
      <c r="A2" s="332"/>
    </row>
    <row r="4" s="330" customFormat="1" ht="17.25" customHeight="1">
      <c r="A4" s="330" t="s">
        <v>10</v>
      </c>
    </row>
    <row r="5" s="330" customFormat="1" ht="17.25" customHeight="1">
      <c r="A5" s="330" t="s">
        <v>11</v>
      </c>
    </row>
    <row r="6" s="330" customFormat="1" ht="17.25" customHeight="1">
      <c r="A6" s="330" t="s">
        <v>12</v>
      </c>
    </row>
    <row r="7" s="330" customFormat="1" ht="17.25" customHeight="1">
      <c r="A7" s="330" t="s">
        <v>13</v>
      </c>
    </row>
    <row r="8" s="330" customFormat="1" ht="17.25" customHeight="1">
      <c r="A8" s="330" t="s">
        <v>14</v>
      </c>
    </row>
    <row r="9" s="330" customFormat="1" ht="17.25" customHeight="1">
      <c r="A9" s="330" t="s">
        <v>15</v>
      </c>
    </row>
    <row r="10" s="330" customFormat="1" ht="17.25" customHeight="1">
      <c r="A10" s="330" t="s">
        <v>16</v>
      </c>
    </row>
    <row r="11" s="330" customFormat="1" ht="17.25" customHeight="1">
      <c r="A11" s="330" t="s">
        <v>17</v>
      </c>
    </row>
    <row r="12" s="330" customFormat="1" ht="17.25" customHeight="1">
      <c r="A12" s="330" t="s">
        <v>18</v>
      </c>
    </row>
    <row r="13" s="330" customFormat="1" ht="17.25" customHeight="1">
      <c r="A13" s="330" t="s">
        <v>19</v>
      </c>
    </row>
    <row r="14" s="330" customFormat="1" ht="17.25" customHeight="1">
      <c r="A14" s="330" t="s">
        <v>20</v>
      </c>
    </row>
    <row r="15" s="330" customFormat="1" ht="17.25" customHeight="1">
      <c r="A15" s="330" t="s">
        <v>21</v>
      </c>
    </row>
    <row r="16" s="330" customFormat="1" ht="17.25" customHeight="1">
      <c r="A16" s="330" t="s">
        <v>22</v>
      </c>
    </row>
    <row r="17" s="330" customFormat="1" ht="17.25" customHeight="1">
      <c r="A17" s="330" t="s">
        <v>23</v>
      </c>
    </row>
    <row r="18" s="330" customFormat="1" ht="17.25" customHeight="1">
      <c r="A18" s="330" t="s">
        <v>24</v>
      </c>
    </row>
    <row r="19" s="330" customFormat="1" ht="17.25" customHeight="1">
      <c r="A19" s="330" t="s">
        <v>25</v>
      </c>
    </row>
    <row r="20" s="330" customFormat="1" ht="17.25" customHeight="1">
      <c r="A20" s="330" t="s">
        <v>26</v>
      </c>
    </row>
    <row r="21" s="330" customFormat="1" ht="17.25" customHeight="1">
      <c r="A21" s="330" t="s">
        <v>27</v>
      </c>
    </row>
    <row r="22" s="330" customFormat="1" ht="17.25" customHeight="1">
      <c r="A22" s="330" t="s">
        <v>28</v>
      </c>
    </row>
    <row r="23" s="330" customFormat="1" ht="17.25" customHeight="1">
      <c r="A23" s="330" t="s">
        <v>29</v>
      </c>
    </row>
    <row r="24" s="330" customFormat="1" ht="17.25" customHeight="1">
      <c r="A24" s="330" t="s">
        <v>30</v>
      </c>
    </row>
    <row r="25" s="330" customFormat="1" ht="17.25" customHeight="1">
      <c r="A25" s="330" t="s">
        <v>31</v>
      </c>
    </row>
    <row r="26" s="330" customFormat="1" ht="17.25" customHeight="1">
      <c r="A26" s="330" t="s">
        <v>32</v>
      </c>
    </row>
    <row r="27" s="330" customFormat="1" ht="17.25" customHeight="1">
      <c r="A27" s="330" t="s">
        <v>33</v>
      </c>
    </row>
    <row r="28" s="330" customFormat="1" ht="17.25" customHeight="1">
      <c r="A28" s="330" t="s">
        <v>34</v>
      </c>
    </row>
    <row r="29" s="330" customFormat="1" ht="17.25" customHeight="1">
      <c r="A29" s="330" t="s">
        <v>35</v>
      </c>
    </row>
    <row r="30" s="330" customFormat="1" ht="17.25" customHeight="1">
      <c r="A30" s="330" t="s">
        <v>36</v>
      </c>
    </row>
    <row r="31" s="330" customFormat="1" ht="17.25" customHeight="1">
      <c r="A31" s="330" t="s">
        <v>37</v>
      </c>
    </row>
    <row r="32" s="330" customFormat="1" ht="17.25" customHeight="1">
      <c r="A32" s="330" t="s">
        <v>38</v>
      </c>
    </row>
    <row r="33" s="330" customFormat="1" ht="17.25" customHeight="1">
      <c r="A33" s="330" t="s">
        <v>39</v>
      </c>
    </row>
    <row r="34" s="330" customFormat="1" ht="17.25" customHeight="1">
      <c r="A34" s="330" t="s">
        <v>40</v>
      </c>
    </row>
    <row r="35" s="330" customFormat="1" ht="17.25" customHeight="1">
      <c r="A35" s="330" t="s">
        <v>41</v>
      </c>
    </row>
    <row r="36" s="330" customFormat="1" ht="17.25" customHeight="1">
      <c r="A36" s="330" t="s">
        <v>42</v>
      </c>
    </row>
    <row r="37" s="330" customFormat="1" ht="17.25" customHeight="1">
      <c r="A37" s="330" t="s">
        <v>43</v>
      </c>
    </row>
    <row r="38" s="330" customFormat="1" ht="17.25" customHeight="1">
      <c r="A38" s="330" t="s">
        <v>44</v>
      </c>
    </row>
    <row r="39" s="330" customFormat="1" ht="17.25" customHeight="1">
      <c r="A39" s="330" t="s">
        <v>45</v>
      </c>
    </row>
    <row r="40" s="330" customFormat="1" ht="17.25" customHeight="1">
      <c r="A40" s="330" t="s">
        <v>46</v>
      </c>
    </row>
    <row r="41" s="330" customFormat="1" ht="17.25" customHeight="1">
      <c r="A41" s="331" t="s">
        <v>47</v>
      </c>
    </row>
    <row r="42" s="330" customFormat="1" ht="17.25" customHeight="1">
      <c r="A42" s="331"/>
    </row>
    <row r="43" s="330" customFormat="1" ht="17.25" customHeight="1">
      <c r="A43" s="331"/>
    </row>
  </sheetData>
  <sheetProtection/>
  <printOptions horizontalCentered="1"/>
  <pageMargins left="0.75" right="0.75" top="0.75" bottom="0.83" header="0.51" footer="0.51"/>
  <pageSetup fitToHeight="1" fitToWidth="1" horizontalDpi="600" verticalDpi="600" orientation="portrait" paperSize="9" scale="94"/>
</worksheet>
</file>

<file path=xl/worksheets/sheet30.xml><?xml version="1.0" encoding="utf-8"?>
<worksheet xmlns="http://schemas.openxmlformats.org/spreadsheetml/2006/main" xmlns:r="http://schemas.openxmlformats.org/officeDocument/2006/relationships">
  <sheetPr>
    <pageSetUpPr fitToPage="1"/>
  </sheetPr>
  <dimension ref="A1:D6"/>
  <sheetViews>
    <sheetView showZeros="0" workbookViewId="0" topLeftCell="A1">
      <selection activeCell="G8" sqref="G8"/>
    </sheetView>
  </sheetViews>
  <sheetFormatPr defaultColWidth="9.00390625" defaultRowHeight="14.25"/>
  <cols>
    <col min="1" max="1" width="38.625" style="71" customWidth="1"/>
    <col min="2" max="3" width="11.75390625" style="89" customWidth="1"/>
    <col min="4" max="4" width="11.75390625" style="71" customWidth="1"/>
    <col min="5" max="16384" width="9.00390625" style="71" customWidth="1"/>
  </cols>
  <sheetData>
    <row r="1" spans="1:4" ht="22.5">
      <c r="A1" s="50" t="s">
        <v>637</v>
      </c>
      <c r="B1" s="50"/>
      <c r="C1" s="50"/>
      <c r="D1" s="50"/>
    </row>
    <row r="2" spans="1:4" ht="30" customHeight="1">
      <c r="A2" s="72"/>
      <c r="B2" s="90"/>
      <c r="C2" s="90"/>
      <c r="D2" s="52" t="s">
        <v>82</v>
      </c>
    </row>
    <row r="3" spans="1:4" s="70" customFormat="1" ht="33.75" customHeight="1">
      <c r="A3" s="54" t="s">
        <v>156</v>
      </c>
      <c r="B3" s="91" t="s">
        <v>52</v>
      </c>
      <c r="C3" s="91" t="s">
        <v>53</v>
      </c>
      <c r="D3" s="91" t="s">
        <v>54</v>
      </c>
    </row>
    <row r="4" spans="1:4" ht="33.75" customHeight="1">
      <c r="A4" s="78" t="s">
        <v>638</v>
      </c>
      <c r="B4" s="92"/>
      <c r="C4" s="92"/>
      <c r="D4" s="93"/>
    </row>
    <row r="5" spans="1:4" ht="33.75" customHeight="1">
      <c r="A5" s="78" t="s">
        <v>639</v>
      </c>
      <c r="B5" s="92"/>
      <c r="C5" s="92"/>
      <c r="D5" s="93"/>
    </row>
    <row r="6" spans="1:4" ht="33.75" customHeight="1">
      <c r="A6" s="54" t="s">
        <v>640</v>
      </c>
      <c r="B6" s="92"/>
      <c r="C6" s="92"/>
      <c r="D6" s="93"/>
    </row>
  </sheetData>
  <sheetProtection/>
  <mergeCells count="1">
    <mergeCell ref="A1:D1"/>
  </mergeCells>
  <printOptions horizontalCentered="1"/>
  <pageMargins left="0.75" right="0.75" top="1.26" bottom="0.98" header="0.51" footer="0.51"/>
  <pageSetup fitToHeight="1" fitToWidth="1" horizontalDpi="600" verticalDpi="600" orientation="portrait" paperSize="9"/>
</worksheet>
</file>

<file path=xl/worksheets/sheet31.xml><?xml version="1.0" encoding="utf-8"?>
<worksheet xmlns="http://schemas.openxmlformats.org/spreadsheetml/2006/main" xmlns:r="http://schemas.openxmlformats.org/officeDocument/2006/relationships">
  <sheetPr>
    <pageSetUpPr fitToPage="1"/>
  </sheetPr>
  <dimension ref="A1:D26"/>
  <sheetViews>
    <sheetView showZeros="0" workbookViewId="0" topLeftCell="A1">
      <selection activeCell="E3" sqref="E3"/>
    </sheetView>
  </sheetViews>
  <sheetFormatPr defaultColWidth="30.625" defaultRowHeight="14.25"/>
  <cols>
    <col min="1" max="1" width="31.875" style="71" customWidth="1"/>
    <col min="2" max="4" width="14.375" style="71" customWidth="1"/>
    <col min="5" max="16384" width="30.625" style="71" customWidth="1"/>
  </cols>
  <sheetData>
    <row r="1" spans="1:4" ht="22.5">
      <c r="A1" s="50" t="s">
        <v>641</v>
      </c>
      <c r="B1" s="50"/>
      <c r="C1" s="50"/>
      <c r="D1" s="50"/>
    </row>
    <row r="2" spans="1:4" ht="24.75" customHeight="1">
      <c r="A2" s="87"/>
      <c r="D2" s="74" t="s">
        <v>49</v>
      </c>
    </row>
    <row r="3" spans="1:4" s="70" customFormat="1" ht="30" customHeight="1">
      <c r="A3" s="54" t="s">
        <v>642</v>
      </c>
      <c r="B3" s="54" t="s">
        <v>52</v>
      </c>
      <c r="C3" s="54" t="s">
        <v>53</v>
      </c>
      <c r="D3" s="54" t="s">
        <v>54</v>
      </c>
    </row>
    <row r="4" spans="1:4" ht="27.75" customHeight="1">
      <c r="A4" s="64" t="s">
        <v>643</v>
      </c>
      <c r="B4" s="63"/>
      <c r="C4" s="63"/>
      <c r="D4" s="75"/>
    </row>
    <row r="5" spans="1:4" ht="27.75" customHeight="1">
      <c r="A5" s="64" t="s">
        <v>644</v>
      </c>
      <c r="B5" s="63"/>
      <c r="C5" s="63"/>
      <c r="D5" s="75"/>
    </row>
    <row r="6" spans="1:4" ht="27.75" customHeight="1">
      <c r="A6" s="65" t="s">
        <v>645</v>
      </c>
      <c r="B6" s="63"/>
      <c r="C6" s="63"/>
      <c r="D6" s="75"/>
    </row>
    <row r="7" spans="1:4" ht="27.75" customHeight="1">
      <c r="A7" s="64" t="s">
        <v>646</v>
      </c>
      <c r="B7" s="63"/>
      <c r="C7" s="63"/>
      <c r="D7" s="75"/>
    </row>
    <row r="8" spans="1:4" ht="27.75" customHeight="1">
      <c r="A8" s="64" t="s">
        <v>647</v>
      </c>
      <c r="B8" s="76"/>
      <c r="C8" s="63"/>
      <c r="D8" s="75"/>
    </row>
    <row r="9" spans="1:4" ht="27.75" customHeight="1">
      <c r="A9" s="64" t="s">
        <v>648</v>
      </c>
      <c r="B9" s="63"/>
      <c r="C9" s="63"/>
      <c r="D9" s="75"/>
    </row>
    <row r="10" spans="1:4" ht="27.75" customHeight="1">
      <c r="A10" s="64" t="s">
        <v>649</v>
      </c>
      <c r="B10" s="63"/>
      <c r="C10" s="63"/>
      <c r="D10" s="75"/>
    </row>
    <row r="11" spans="1:4" ht="27.75" customHeight="1">
      <c r="A11" s="64" t="s">
        <v>650</v>
      </c>
      <c r="B11" s="63"/>
      <c r="C11" s="63"/>
      <c r="D11" s="75"/>
    </row>
    <row r="12" spans="1:4" ht="27.75" customHeight="1">
      <c r="A12" s="64" t="s">
        <v>651</v>
      </c>
      <c r="B12" s="63"/>
      <c r="C12" s="63"/>
      <c r="D12" s="75"/>
    </row>
    <row r="13" spans="1:4" ht="27.75" customHeight="1">
      <c r="A13" s="64" t="s">
        <v>652</v>
      </c>
      <c r="B13" s="63"/>
      <c r="C13" s="63"/>
      <c r="D13" s="75"/>
    </row>
    <row r="14" spans="1:4" s="84" customFormat="1" ht="27.75" customHeight="1">
      <c r="A14" s="64" t="s">
        <v>653</v>
      </c>
      <c r="B14" s="63"/>
      <c r="C14" s="63"/>
      <c r="D14" s="75"/>
    </row>
    <row r="15" spans="1:4" ht="27.75" customHeight="1">
      <c r="A15" s="64" t="s">
        <v>646</v>
      </c>
      <c r="B15" s="63"/>
      <c r="C15" s="63"/>
      <c r="D15" s="75"/>
    </row>
    <row r="16" spans="1:4" ht="27.75" customHeight="1">
      <c r="A16" s="64" t="s">
        <v>650</v>
      </c>
      <c r="B16" s="63"/>
      <c r="C16" s="63"/>
      <c r="D16" s="75"/>
    </row>
    <row r="17" spans="1:4" ht="27.75" customHeight="1">
      <c r="A17" s="64" t="s">
        <v>652</v>
      </c>
      <c r="B17" s="63"/>
      <c r="C17" s="63"/>
      <c r="D17" s="75"/>
    </row>
    <row r="18" spans="1:4" s="85" customFormat="1" ht="27.75" customHeight="1">
      <c r="A18" s="64" t="s">
        <v>606</v>
      </c>
      <c r="B18" s="63"/>
      <c r="C18" s="63"/>
      <c r="D18" s="75"/>
    </row>
    <row r="19" spans="1:4" ht="27.75" customHeight="1">
      <c r="A19" s="64" t="s">
        <v>646</v>
      </c>
      <c r="B19" s="76"/>
      <c r="C19" s="76"/>
      <c r="D19" s="75"/>
    </row>
    <row r="20" spans="1:4" ht="27.75" customHeight="1">
      <c r="A20" s="65" t="s">
        <v>654</v>
      </c>
      <c r="B20" s="76"/>
      <c r="C20" s="76"/>
      <c r="D20" s="75"/>
    </row>
    <row r="21" spans="1:4" ht="27.75" customHeight="1">
      <c r="A21" s="65"/>
      <c r="B21" s="76"/>
      <c r="C21" s="76"/>
      <c r="D21" s="75"/>
    </row>
    <row r="22" spans="1:4" s="86" customFormat="1" ht="27.75" customHeight="1">
      <c r="A22" s="83" t="s">
        <v>655</v>
      </c>
      <c r="B22" s="88"/>
      <c r="C22" s="88"/>
      <c r="D22" s="75"/>
    </row>
    <row r="23" spans="1:4" ht="27.75" customHeight="1">
      <c r="A23" s="65" t="s">
        <v>656</v>
      </c>
      <c r="B23" s="76"/>
      <c r="C23" s="76"/>
      <c r="D23" s="75"/>
    </row>
    <row r="24" spans="1:4" ht="27.75" customHeight="1">
      <c r="A24" s="65" t="s">
        <v>657</v>
      </c>
      <c r="B24" s="76"/>
      <c r="C24" s="76"/>
      <c r="D24" s="75"/>
    </row>
    <row r="25" spans="1:4" ht="27.75" customHeight="1">
      <c r="A25" s="65" t="s">
        <v>658</v>
      </c>
      <c r="B25" s="76"/>
      <c r="C25" s="76"/>
      <c r="D25" s="75"/>
    </row>
    <row r="26" spans="1:4" s="86" customFormat="1" ht="27.75" customHeight="1">
      <c r="A26" s="83" t="s">
        <v>659</v>
      </c>
      <c r="B26" s="88"/>
      <c r="C26" s="88"/>
      <c r="D26" s="75"/>
    </row>
  </sheetData>
  <sheetProtection/>
  <mergeCells count="1">
    <mergeCell ref="A1:D1"/>
  </mergeCells>
  <printOptions horizontalCentered="1"/>
  <pageMargins left="0.75" right="0.75" top="0.98" bottom="0.98" header="0.51" footer="0.51"/>
  <pageSetup fitToHeight="1" fitToWidth="1" horizontalDpi="600" verticalDpi="600" orientation="portrait" paperSize="9" scale="94"/>
</worksheet>
</file>

<file path=xl/worksheets/sheet32.xml><?xml version="1.0" encoding="utf-8"?>
<worksheet xmlns="http://schemas.openxmlformats.org/spreadsheetml/2006/main" xmlns:r="http://schemas.openxmlformats.org/officeDocument/2006/relationships">
  <dimension ref="A1:D10"/>
  <sheetViews>
    <sheetView showZeros="0" workbookViewId="0" topLeftCell="A1">
      <selection activeCell="G6" sqref="G6"/>
    </sheetView>
  </sheetViews>
  <sheetFormatPr defaultColWidth="9.00390625" defaultRowHeight="14.25"/>
  <cols>
    <col min="1" max="1" width="33.00390625" style="71" customWidth="1"/>
    <col min="2" max="2" width="13.625" style="71" customWidth="1"/>
    <col min="3" max="3" width="15.625" style="71" customWidth="1"/>
    <col min="4" max="4" width="11.625" style="71" customWidth="1"/>
    <col min="5" max="16384" width="9.00390625" style="71" customWidth="1"/>
  </cols>
  <sheetData>
    <row r="1" spans="1:4" ht="22.5">
      <c r="A1" s="50" t="s">
        <v>660</v>
      </c>
      <c r="B1" s="50"/>
      <c r="C1" s="50"/>
      <c r="D1" s="50"/>
    </row>
    <row r="2" spans="1:4" ht="17.25" customHeight="1">
      <c r="A2" s="72"/>
      <c r="B2" s="73"/>
      <c r="C2" s="73"/>
      <c r="D2" s="74" t="s">
        <v>49</v>
      </c>
    </row>
    <row r="3" spans="1:4" s="70" customFormat="1" ht="60" customHeight="1">
      <c r="A3" s="54" t="s">
        <v>156</v>
      </c>
      <c r="B3" s="54" t="s">
        <v>53</v>
      </c>
      <c r="C3" s="54" t="s">
        <v>120</v>
      </c>
      <c r="D3" s="54" t="s">
        <v>661</v>
      </c>
    </row>
    <row r="4" spans="1:4" ht="34.5" customHeight="1">
      <c r="A4" s="65" t="s">
        <v>638</v>
      </c>
      <c r="B4" s="63"/>
      <c r="C4" s="63"/>
      <c r="D4" s="75"/>
    </row>
    <row r="5" spans="1:4" ht="34.5" customHeight="1">
      <c r="A5" s="65" t="s">
        <v>639</v>
      </c>
      <c r="B5" s="63"/>
      <c r="C5" s="76"/>
      <c r="D5" s="75"/>
    </row>
    <row r="6" spans="1:4" ht="34.5" customHeight="1">
      <c r="A6" s="54" t="s">
        <v>640</v>
      </c>
      <c r="B6" s="77"/>
      <c r="C6" s="77"/>
      <c r="D6" s="75"/>
    </row>
    <row r="7" spans="1:4" ht="34.5" customHeight="1">
      <c r="A7" s="78" t="s">
        <v>662</v>
      </c>
      <c r="B7" s="77"/>
      <c r="C7" s="77"/>
      <c r="D7" s="75"/>
    </row>
    <row r="8" spans="1:4" ht="34.5" customHeight="1">
      <c r="A8" s="80" t="s">
        <v>663</v>
      </c>
      <c r="B8" s="81"/>
      <c r="C8" s="81"/>
      <c r="D8" s="75"/>
    </row>
    <row r="9" spans="1:4" ht="34.5" customHeight="1">
      <c r="A9" s="82" t="s">
        <v>664</v>
      </c>
      <c r="B9" s="81"/>
      <c r="C9" s="63"/>
      <c r="D9" s="75"/>
    </row>
    <row r="10" spans="1:4" ht="34.5" customHeight="1">
      <c r="A10" s="83" t="s">
        <v>597</v>
      </c>
      <c r="B10" s="63"/>
      <c r="C10" s="63"/>
      <c r="D10" s="75"/>
    </row>
  </sheetData>
  <sheetProtection/>
  <mergeCells count="1">
    <mergeCell ref="A1:D1"/>
  </mergeCells>
  <printOptions/>
  <pageMargins left="1.16" right="0.7" top="1.17" bottom="0.75" header="0.3" footer="0.3"/>
  <pageSetup horizontalDpi="600" verticalDpi="600" orientation="portrait" paperSize="9"/>
</worksheet>
</file>

<file path=xl/worksheets/sheet33.xml><?xml version="1.0" encoding="utf-8"?>
<worksheet xmlns="http://schemas.openxmlformats.org/spreadsheetml/2006/main" xmlns:r="http://schemas.openxmlformats.org/officeDocument/2006/relationships">
  <dimension ref="A1:B18"/>
  <sheetViews>
    <sheetView showZeros="0" workbookViewId="0" topLeftCell="A1">
      <selection activeCell="D10" sqref="D10"/>
    </sheetView>
  </sheetViews>
  <sheetFormatPr defaultColWidth="9.00390625" defaultRowHeight="14.25"/>
  <cols>
    <col min="1" max="1" width="45.625" style="60" customWidth="1"/>
    <col min="2" max="2" width="19.75390625" style="60" customWidth="1"/>
    <col min="3" max="16384" width="9.00390625" style="60" customWidth="1"/>
  </cols>
  <sheetData>
    <row r="1" spans="1:2" ht="22.5">
      <c r="A1" s="50" t="s">
        <v>665</v>
      </c>
      <c r="B1" s="50"/>
    </row>
    <row r="2" ht="36" customHeight="1">
      <c r="B2" s="61" t="s">
        <v>82</v>
      </c>
    </row>
    <row r="3" spans="1:2" ht="34.5" customHeight="1">
      <c r="A3" s="54" t="s">
        <v>642</v>
      </c>
      <c r="B3" s="54" t="s">
        <v>120</v>
      </c>
    </row>
    <row r="4" spans="1:2" ht="34.5" customHeight="1">
      <c r="A4" s="62" t="s">
        <v>666</v>
      </c>
      <c r="B4" s="63"/>
    </row>
    <row r="5" spans="1:2" ht="34.5" customHeight="1">
      <c r="A5" s="62" t="s">
        <v>667</v>
      </c>
      <c r="B5" s="63"/>
    </row>
    <row r="6" spans="1:2" ht="34.5" customHeight="1">
      <c r="A6" s="64" t="s">
        <v>668</v>
      </c>
      <c r="B6" s="63"/>
    </row>
    <row r="7" spans="1:2" ht="34.5" customHeight="1">
      <c r="A7" s="65" t="s">
        <v>669</v>
      </c>
      <c r="B7" s="63"/>
    </row>
    <row r="8" spans="1:2" ht="34.5" customHeight="1">
      <c r="A8" s="64" t="s">
        <v>670</v>
      </c>
      <c r="B8" s="63"/>
    </row>
    <row r="9" spans="1:2" ht="34.5" customHeight="1">
      <c r="A9" s="64" t="s">
        <v>671</v>
      </c>
      <c r="B9" s="63"/>
    </row>
    <row r="10" spans="1:2" ht="34.5" customHeight="1">
      <c r="A10" s="62" t="s">
        <v>672</v>
      </c>
      <c r="B10" s="63"/>
    </row>
    <row r="11" spans="1:2" ht="34.5" customHeight="1">
      <c r="A11" s="64" t="s">
        <v>673</v>
      </c>
      <c r="B11" s="63"/>
    </row>
    <row r="12" spans="1:2" ht="34.5" customHeight="1">
      <c r="A12" s="65"/>
      <c r="B12" s="63"/>
    </row>
    <row r="13" spans="1:2" ht="34.5" customHeight="1">
      <c r="A13" s="66" t="s">
        <v>104</v>
      </c>
      <c r="B13" s="67"/>
    </row>
    <row r="14" spans="1:2" ht="34.5" customHeight="1">
      <c r="A14" s="62" t="s">
        <v>656</v>
      </c>
      <c r="B14" s="68"/>
    </row>
    <row r="15" spans="1:2" ht="34.5" customHeight="1">
      <c r="A15" s="65" t="s">
        <v>657</v>
      </c>
      <c r="B15" s="63"/>
    </row>
    <row r="16" spans="1:2" ht="34.5" customHeight="1">
      <c r="A16" s="65" t="s">
        <v>674</v>
      </c>
      <c r="B16" s="63"/>
    </row>
    <row r="17" spans="1:2" ht="34.5" customHeight="1">
      <c r="A17" s="65" t="s">
        <v>664</v>
      </c>
      <c r="B17" s="63"/>
    </row>
    <row r="18" spans="1:2" ht="34.5" customHeight="1">
      <c r="A18" s="66" t="s">
        <v>154</v>
      </c>
      <c r="B18" s="69"/>
    </row>
  </sheetData>
  <sheetProtection/>
  <mergeCells count="1">
    <mergeCell ref="A1:B1"/>
  </mergeCells>
  <printOptions/>
  <pageMargins left="1.31" right="0.7" top="1" bottom="0.75" header="0.3" footer="0.3"/>
  <pageSetup horizontalDpi="600" verticalDpi="600"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D10"/>
  <sheetViews>
    <sheetView showZeros="0" workbookViewId="0" topLeftCell="A1">
      <selection activeCell="F12" sqref="F12"/>
    </sheetView>
  </sheetViews>
  <sheetFormatPr defaultColWidth="9.00390625" defaultRowHeight="14.25"/>
  <cols>
    <col min="1" max="1" width="33.00390625" style="71" customWidth="1"/>
    <col min="2" max="2" width="13.625" style="71" customWidth="1"/>
    <col min="3" max="3" width="15.625" style="71" customWidth="1"/>
    <col min="4" max="4" width="11.625" style="71" customWidth="1"/>
    <col min="5" max="16384" width="9.00390625" style="71" customWidth="1"/>
  </cols>
  <sheetData>
    <row r="1" spans="1:4" ht="22.5">
      <c r="A1" s="50" t="s">
        <v>675</v>
      </c>
      <c r="B1" s="50"/>
      <c r="C1" s="50"/>
      <c r="D1" s="50"/>
    </row>
    <row r="2" spans="1:4" ht="17.25" customHeight="1">
      <c r="A2" s="72"/>
      <c r="B2" s="73"/>
      <c r="C2" s="73"/>
      <c r="D2" s="74" t="s">
        <v>49</v>
      </c>
    </row>
    <row r="3" spans="1:4" s="70" customFormat="1" ht="60" customHeight="1">
      <c r="A3" s="54" t="s">
        <v>156</v>
      </c>
      <c r="B3" s="54" t="s">
        <v>53</v>
      </c>
      <c r="C3" s="54" t="s">
        <v>120</v>
      </c>
      <c r="D3" s="54" t="s">
        <v>661</v>
      </c>
    </row>
    <row r="4" spans="1:4" ht="34.5" customHeight="1">
      <c r="A4" s="65" t="s">
        <v>638</v>
      </c>
      <c r="B4" s="63"/>
      <c r="C4" s="63"/>
      <c r="D4" s="75"/>
    </row>
    <row r="5" spans="1:4" ht="34.5" customHeight="1">
      <c r="A5" s="65" t="s">
        <v>639</v>
      </c>
      <c r="B5" s="63"/>
      <c r="C5" s="76"/>
      <c r="D5" s="75"/>
    </row>
    <row r="6" spans="1:4" ht="34.5" customHeight="1">
      <c r="A6" s="54" t="s">
        <v>640</v>
      </c>
      <c r="B6" s="77"/>
      <c r="C6" s="77"/>
      <c r="D6" s="75"/>
    </row>
    <row r="7" spans="1:4" ht="34.5" customHeight="1">
      <c r="A7" s="78" t="s">
        <v>662</v>
      </c>
      <c r="B7" s="77"/>
      <c r="C7" s="77"/>
      <c r="D7" s="79"/>
    </row>
    <row r="8" spans="1:4" ht="34.5" customHeight="1">
      <c r="A8" s="80" t="s">
        <v>663</v>
      </c>
      <c r="B8" s="81"/>
      <c r="C8" s="81"/>
      <c r="D8" s="79"/>
    </row>
    <row r="9" spans="1:4" ht="34.5" customHeight="1">
      <c r="A9" s="82" t="s">
        <v>664</v>
      </c>
      <c r="B9" s="81"/>
      <c r="C9" s="63"/>
      <c r="D9" s="75"/>
    </row>
    <row r="10" spans="1:4" ht="34.5" customHeight="1">
      <c r="A10" s="83" t="s">
        <v>597</v>
      </c>
      <c r="B10" s="63"/>
      <c r="C10" s="63"/>
      <c r="D10" s="75"/>
    </row>
  </sheetData>
  <sheetProtection/>
  <mergeCells count="1">
    <mergeCell ref="A1:D1"/>
  </mergeCells>
  <printOptions horizontalCentered="1"/>
  <pageMargins left="0.75" right="0.75" top="1.12" bottom="0.98" header="0.51" footer="0.51"/>
  <pageSetup fitToHeight="1" fitToWidth="1" horizontalDpi="600" verticalDpi="600" orientation="portrait" paperSize="9"/>
</worksheet>
</file>

<file path=xl/worksheets/sheet35.xml><?xml version="1.0" encoding="utf-8"?>
<worksheet xmlns="http://schemas.openxmlformats.org/spreadsheetml/2006/main" xmlns:r="http://schemas.openxmlformats.org/officeDocument/2006/relationships">
  <sheetPr>
    <pageSetUpPr fitToPage="1"/>
  </sheetPr>
  <dimension ref="A1:B18"/>
  <sheetViews>
    <sheetView showZeros="0" workbookViewId="0" topLeftCell="A1">
      <selection activeCell="E12" sqref="E12"/>
    </sheetView>
  </sheetViews>
  <sheetFormatPr defaultColWidth="9.00390625" defaultRowHeight="14.25"/>
  <cols>
    <col min="1" max="1" width="45.625" style="60" customWidth="1"/>
    <col min="2" max="2" width="19.75390625" style="60" customWidth="1"/>
    <col min="3" max="16384" width="9.00390625" style="60" customWidth="1"/>
  </cols>
  <sheetData>
    <row r="1" spans="1:2" ht="22.5">
      <c r="A1" s="50" t="s">
        <v>676</v>
      </c>
      <c r="B1" s="50"/>
    </row>
    <row r="2" ht="36" customHeight="1">
      <c r="B2" s="61" t="s">
        <v>82</v>
      </c>
    </row>
    <row r="3" spans="1:2" ht="34.5" customHeight="1">
      <c r="A3" s="54" t="s">
        <v>642</v>
      </c>
      <c r="B3" s="54" t="s">
        <v>120</v>
      </c>
    </row>
    <row r="4" spans="1:2" ht="34.5" customHeight="1">
      <c r="A4" s="62" t="s">
        <v>666</v>
      </c>
      <c r="B4" s="63"/>
    </row>
    <row r="5" spans="1:2" ht="34.5" customHeight="1">
      <c r="A5" s="62" t="s">
        <v>667</v>
      </c>
      <c r="B5" s="63"/>
    </row>
    <row r="6" spans="1:2" ht="34.5" customHeight="1">
      <c r="A6" s="64" t="s">
        <v>668</v>
      </c>
      <c r="B6" s="63"/>
    </row>
    <row r="7" spans="1:2" ht="34.5" customHeight="1">
      <c r="A7" s="65" t="s">
        <v>669</v>
      </c>
      <c r="B7" s="63"/>
    </row>
    <row r="8" spans="1:2" ht="34.5" customHeight="1">
      <c r="A8" s="64" t="s">
        <v>670</v>
      </c>
      <c r="B8" s="63"/>
    </row>
    <row r="9" spans="1:2" ht="34.5" customHeight="1">
      <c r="A9" s="64" t="s">
        <v>671</v>
      </c>
      <c r="B9" s="63"/>
    </row>
    <row r="10" spans="1:2" ht="34.5" customHeight="1">
      <c r="A10" s="62" t="s">
        <v>672</v>
      </c>
      <c r="B10" s="63"/>
    </row>
    <row r="11" spans="1:2" ht="34.5" customHeight="1">
      <c r="A11" s="64" t="s">
        <v>673</v>
      </c>
      <c r="B11" s="63"/>
    </row>
    <row r="12" spans="1:2" ht="34.5" customHeight="1">
      <c r="A12" s="65"/>
      <c r="B12" s="63"/>
    </row>
    <row r="13" spans="1:2" ht="34.5" customHeight="1">
      <c r="A13" s="66" t="s">
        <v>104</v>
      </c>
      <c r="B13" s="67"/>
    </row>
    <row r="14" spans="1:2" ht="34.5" customHeight="1">
      <c r="A14" s="62" t="s">
        <v>656</v>
      </c>
      <c r="B14" s="68"/>
    </row>
    <row r="15" spans="1:2" ht="34.5" customHeight="1">
      <c r="A15" s="65" t="s">
        <v>657</v>
      </c>
      <c r="B15" s="63"/>
    </row>
    <row r="16" spans="1:2" ht="34.5" customHeight="1">
      <c r="A16" s="65" t="s">
        <v>674</v>
      </c>
      <c r="B16" s="63"/>
    </row>
    <row r="17" spans="1:2" ht="34.5" customHeight="1">
      <c r="A17" s="65" t="s">
        <v>664</v>
      </c>
      <c r="B17" s="63"/>
    </row>
    <row r="18" spans="1:2" ht="34.5" customHeight="1">
      <c r="A18" s="66" t="s">
        <v>154</v>
      </c>
      <c r="B18" s="69"/>
    </row>
  </sheetData>
  <sheetProtection/>
  <mergeCells count="1">
    <mergeCell ref="A1:B1"/>
  </mergeCells>
  <printOptions horizontalCentered="1"/>
  <pageMargins left="0.75" right="0.75" top="0.98" bottom="0.98" header="0.51" footer="0.51"/>
  <pageSetup fitToHeight="1" fitToWidth="1" horizontalDpi="600" verticalDpi="600" orientation="portrait" paperSize="9"/>
</worksheet>
</file>

<file path=xl/worksheets/sheet36.xml><?xml version="1.0" encoding="utf-8"?>
<worksheet xmlns="http://schemas.openxmlformats.org/spreadsheetml/2006/main" xmlns:r="http://schemas.openxmlformats.org/officeDocument/2006/relationships">
  <dimension ref="A1:D21"/>
  <sheetViews>
    <sheetView showZeros="0" workbookViewId="0" topLeftCell="A1">
      <selection activeCell="G12" sqref="G12"/>
    </sheetView>
  </sheetViews>
  <sheetFormatPr defaultColWidth="9.00390625" defaultRowHeight="14.25"/>
  <cols>
    <col min="1" max="1" width="39.625" style="31" customWidth="1"/>
    <col min="2" max="2" width="11.00390625" style="31" bestFit="1" customWidth="1"/>
    <col min="3" max="3" width="10.75390625" style="31" bestFit="1" customWidth="1"/>
    <col min="4" max="4" width="12.00390625" style="31" bestFit="1" customWidth="1"/>
    <col min="5" max="16384" width="9.00390625" style="31" customWidth="1"/>
  </cols>
  <sheetData>
    <row r="1" spans="1:4" ht="22.5">
      <c r="A1" s="50" t="s">
        <v>677</v>
      </c>
      <c r="B1" s="50"/>
      <c r="C1" s="50"/>
      <c r="D1" s="50"/>
    </row>
    <row r="2" ht="28.5" customHeight="1">
      <c r="D2" s="52" t="s">
        <v>82</v>
      </c>
    </row>
    <row r="3" spans="1:4" ht="27">
      <c r="A3" s="53" t="s">
        <v>50</v>
      </c>
      <c r="B3" s="53" t="s">
        <v>624</v>
      </c>
      <c r="C3" s="53" t="s">
        <v>678</v>
      </c>
      <c r="D3" s="54" t="s">
        <v>54</v>
      </c>
    </row>
    <row r="4" spans="1:4" ht="32.25" customHeight="1">
      <c r="A4" s="55" t="s">
        <v>679</v>
      </c>
      <c r="B4" s="40"/>
      <c r="C4" s="39"/>
      <c r="D4" s="56"/>
    </row>
    <row r="5" spans="1:4" ht="32.25" customHeight="1">
      <c r="A5" s="55" t="s">
        <v>680</v>
      </c>
      <c r="B5" s="42">
        <v>190</v>
      </c>
      <c r="C5" s="42">
        <v>190</v>
      </c>
      <c r="D5" s="56">
        <f aca="true" t="shared" si="0" ref="D5:D14">+C5/B5*100</f>
        <v>100</v>
      </c>
    </row>
    <row r="6" spans="1:4" ht="32.25" customHeight="1">
      <c r="A6" s="55" t="s">
        <v>681</v>
      </c>
      <c r="B6" s="42">
        <v>6420</v>
      </c>
      <c r="C6" s="42">
        <v>6420</v>
      </c>
      <c r="D6" s="56">
        <f t="shared" si="0"/>
        <v>100</v>
      </c>
    </row>
    <row r="7" spans="1:4" ht="32.25" customHeight="1">
      <c r="A7" s="55" t="s">
        <v>682</v>
      </c>
      <c r="B7" s="42">
        <v>500</v>
      </c>
      <c r="C7" s="42">
        <v>500</v>
      </c>
      <c r="D7" s="56">
        <f t="shared" si="0"/>
        <v>100</v>
      </c>
    </row>
    <row r="8" spans="1:4" ht="32.25" customHeight="1">
      <c r="A8" s="55" t="s">
        <v>683</v>
      </c>
      <c r="B8" s="42">
        <v>180</v>
      </c>
      <c r="C8" s="42">
        <v>180</v>
      </c>
      <c r="D8" s="56">
        <f t="shared" si="0"/>
        <v>100</v>
      </c>
    </row>
    <row r="9" spans="1:4" ht="32.25" customHeight="1">
      <c r="A9" s="55" t="s">
        <v>684</v>
      </c>
      <c r="B9" s="42">
        <v>36900</v>
      </c>
      <c r="C9" s="42">
        <v>36900</v>
      </c>
      <c r="D9" s="56">
        <f t="shared" si="0"/>
        <v>100</v>
      </c>
    </row>
    <row r="10" spans="1:4" ht="32.25" customHeight="1">
      <c r="A10" s="55" t="s">
        <v>685</v>
      </c>
      <c r="B10" s="42">
        <v>500</v>
      </c>
      <c r="C10" s="42">
        <v>500</v>
      </c>
      <c r="D10" s="56">
        <f t="shared" si="0"/>
        <v>100</v>
      </c>
    </row>
    <row r="11" spans="1:4" ht="32.25" customHeight="1">
      <c r="A11" s="55" t="s">
        <v>686</v>
      </c>
      <c r="B11" s="42">
        <v>15000</v>
      </c>
      <c r="C11" s="42">
        <v>15000</v>
      </c>
      <c r="D11" s="56">
        <f t="shared" si="0"/>
        <v>100</v>
      </c>
    </row>
    <row r="12" spans="1:4" ht="32.25" customHeight="1">
      <c r="A12" s="55" t="s">
        <v>687</v>
      </c>
      <c r="B12" s="40"/>
      <c r="C12" s="40"/>
      <c r="D12" s="56"/>
    </row>
    <row r="13" spans="1:4" ht="27.75" customHeight="1">
      <c r="A13" s="55" t="s">
        <v>688</v>
      </c>
      <c r="B13" s="40"/>
      <c r="C13" s="40"/>
      <c r="D13" s="22"/>
    </row>
    <row r="14" spans="1:4" ht="32.25" customHeight="1">
      <c r="A14" s="53" t="s">
        <v>558</v>
      </c>
      <c r="B14" s="57">
        <f>SUM(B4:B13)</f>
        <v>59690</v>
      </c>
      <c r="C14" s="57">
        <f>SUM(C4:C13)</f>
        <v>59690</v>
      </c>
      <c r="D14" s="58">
        <f t="shared" si="0"/>
        <v>100</v>
      </c>
    </row>
    <row r="15" ht="11.25" customHeight="1"/>
    <row r="16" spans="1:4" ht="14.25">
      <c r="A16" s="59"/>
      <c r="B16" s="59"/>
      <c r="C16" s="59"/>
      <c r="D16" s="59"/>
    </row>
    <row r="17" spans="1:4" ht="14.25">
      <c r="A17" s="59"/>
      <c r="B17" s="59"/>
      <c r="C17" s="59"/>
      <c r="D17" s="59"/>
    </row>
    <row r="18" spans="1:4" ht="14.25">
      <c r="A18" s="59"/>
      <c r="B18" s="59"/>
      <c r="C18" s="59"/>
      <c r="D18" s="59"/>
    </row>
    <row r="19" spans="1:4" ht="14.25">
      <c r="A19" s="59"/>
      <c r="B19" s="59"/>
      <c r="C19" s="59"/>
      <c r="D19" s="59"/>
    </row>
    <row r="20" spans="1:4" ht="14.25">
      <c r="A20" s="59"/>
      <c r="B20" s="59"/>
      <c r="C20" s="59"/>
      <c r="D20" s="59"/>
    </row>
    <row r="21" spans="1:4" ht="14.25">
      <c r="A21" s="59"/>
      <c r="B21" s="59"/>
      <c r="C21" s="59"/>
      <c r="D21" s="59"/>
    </row>
  </sheetData>
  <sheetProtection/>
  <mergeCells count="1">
    <mergeCell ref="A1:D1"/>
  </mergeCells>
  <printOptions/>
  <pageMargins left="0.99" right="0.56" top="1" bottom="1" header="0.5" footer="0.5"/>
  <pageSetup horizontalDpi="600" verticalDpi="600" orientation="portrait" paperSize="9"/>
</worksheet>
</file>

<file path=xl/worksheets/sheet37.xml><?xml version="1.0" encoding="utf-8"?>
<worksheet xmlns="http://schemas.openxmlformats.org/spreadsheetml/2006/main" xmlns:r="http://schemas.openxmlformats.org/officeDocument/2006/relationships">
  <dimension ref="A1:D14"/>
  <sheetViews>
    <sheetView showZeros="0" workbookViewId="0" topLeftCell="A1">
      <selection activeCell="F10" sqref="F10"/>
    </sheetView>
  </sheetViews>
  <sheetFormatPr defaultColWidth="9.00390625" defaultRowHeight="14.25"/>
  <cols>
    <col min="1" max="1" width="39.00390625" style="31" customWidth="1"/>
    <col min="2" max="2" width="11.00390625" style="31" bestFit="1" customWidth="1"/>
    <col min="3" max="3" width="10.75390625" style="31" bestFit="1" customWidth="1"/>
    <col min="4" max="4" width="12.00390625" style="31" bestFit="1" customWidth="1"/>
    <col min="5" max="5" width="9.50390625" style="31" bestFit="1" customWidth="1"/>
    <col min="6" max="16384" width="9.00390625" style="31" customWidth="1"/>
  </cols>
  <sheetData>
    <row r="1" spans="1:4" ht="22.5">
      <c r="A1" s="50" t="s">
        <v>689</v>
      </c>
      <c r="B1" s="50"/>
      <c r="C1" s="50"/>
      <c r="D1" s="50"/>
    </row>
    <row r="2" spans="1:4" ht="18" customHeight="1">
      <c r="A2" s="51"/>
      <c r="D2" s="52" t="s">
        <v>82</v>
      </c>
    </row>
    <row r="3" spans="1:4" ht="34.5" customHeight="1">
      <c r="A3" s="53" t="s">
        <v>50</v>
      </c>
      <c r="B3" s="53" t="s">
        <v>624</v>
      </c>
      <c r="C3" s="53" t="s">
        <v>678</v>
      </c>
      <c r="D3" s="54" t="s">
        <v>54</v>
      </c>
    </row>
    <row r="4" spans="1:4" ht="34.5" customHeight="1">
      <c r="A4" s="55" t="s">
        <v>690</v>
      </c>
      <c r="B4" s="40"/>
      <c r="C4" s="39"/>
      <c r="D4" s="56"/>
    </row>
    <row r="5" spans="1:4" ht="34.5" customHeight="1">
      <c r="A5" s="55" t="s">
        <v>691</v>
      </c>
      <c r="B5" s="42">
        <v>190</v>
      </c>
      <c r="C5" s="42">
        <v>190</v>
      </c>
      <c r="D5" s="56">
        <f aca="true" t="shared" si="0" ref="D5:D14">+C5/B5*100</f>
        <v>100</v>
      </c>
    </row>
    <row r="6" spans="1:4" ht="34.5" customHeight="1">
      <c r="A6" s="55" t="s">
        <v>692</v>
      </c>
      <c r="B6" s="42">
        <v>6420</v>
      </c>
      <c r="C6" s="42">
        <v>6600</v>
      </c>
      <c r="D6" s="56">
        <f t="shared" si="0"/>
        <v>102.803738317757</v>
      </c>
    </row>
    <row r="7" spans="1:4" ht="34.5" customHeight="1">
      <c r="A7" s="55" t="s">
        <v>693</v>
      </c>
      <c r="B7" s="42">
        <v>500</v>
      </c>
      <c r="C7" s="42">
        <v>250</v>
      </c>
      <c r="D7" s="56">
        <f t="shared" si="0"/>
        <v>50</v>
      </c>
    </row>
    <row r="8" spans="1:4" ht="34.5" customHeight="1">
      <c r="A8" s="55" t="s">
        <v>694</v>
      </c>
      <c r="B8" s="42">
        <v>180</v>
      </c>
      <c r="C8" s="42">
        <v>60</v>
      </c>
      <c r="D8" s="56">
        <f t="shared" si="0"/>
        <v>33.33333333333333</v>
      </c>
    </row>
    <row r="9" spans="1:4" ht="34.5" customHeight="1">
      <c r="A9" s="55" t="s">
        <v>695</v>
      </c>
      <c r="B9" s="42">
        <v>36500</v>
      </c>
      <c r="C9" s="42">
        <v>40000</v>
      </c>
      <c r="D9" s="56">
        <f t="shared" si="0"/>
        <v>109.58904109589041</v>
      </c>
    </row>
    <row r="10" spans="1:4" ht="34.5" customHeight="1">
      <c r="A10" s="55" t="s">
        <v>696</v>
      </c>
      <c r="B10" s="42">
        <v>500</v>
      </c>
      <c r="C10" s="42">
        <v>500</v>
      </c>
      <c r="D10" s="56">
        <f t="shared" si="0"/>
        <v>100</v>
      </c>
    </row>
    <row r="11" spans="1:4" ht="34.5" customHeight="1">
      <c r="A11" s="55" t="s">
        <v>697</v>
      </c>
      <c r="B11" s="42">
        <v>11500</v>
      </c>
      <c r="C11" s="44">
        <v>11646</v>
      </c>
      <c r="D11" s="56">
        <f t="shared" si="0"/>
        <v>101.2695652173913</v>
      </c>
    </row>
    <row r="12" spans="1:4" ht="34.5" customHeight="1">
      <c r="A12" s="55" t="s">
        <v>698</v>
      </c>
      <c r="B12" s="40"/>
      <c r="C12" s="42"/>
      <c r="D12" s="56"/>
    </row>
    <row r="13" spans="1:4" ht="34.5" customHeight="1">
      <c r="A13" s="55" t="s">
        <v>699</v>
      </c>
      <c r="B13" s="40"/>
      <c r="C13" s="39"/>
      <c r="D13" s="56"/>
    </row>
    <row r="14" spans="1:4" ht="34.5" customHeight="1">
      <c r="A14" s="53" t="s">
        <v>104</v>
      </c>
      <c r="B14" s="57">
        <f>SUM(B4:B13)</f>
        <v>55790</v>
      </c>
      <c r="C14" s="57">
        <f>SUM(C4:C13)</f>
        <v>59246</v>
      </c>
      <c r="D14" s="58">
        <f t="shared" si="0"/>
        <v>106.19465854095715</v>
      </c>
    </row>
  </sheetData>
  <sheetProtection/>
  <mergeCells count="1">
    <mergeCell ref="A1:D1"/>
  </mergeCells>
  <printOptions/>
  <pageMargins left="1.11" right="0.75" top="1.05" bottom="1" header="0.5" footer="0.5"/>
  <pageSetup horizontalDpi="600" verticalDpi="600" orientation="portrait" paperSize="9"/>
</worksheet>
</file>

<file path=xl/worksheets/sheet38.xml><?xml version="1.0" encoding="utf-8"?>
<worksheet xmlns="http://schemas.openxmlformats.org/spreadsheetml/2006/main" xmlns:r="http://schemas.openxmlformats.org/officeDocument/2006/relationships">
  <dimension ref="A1:E17"/>
  <sheetViews>
    <sheetView showZeros="0" workbookViewId="0" topLeftCell="A1">
      <selection activeCell="D28" sqref="D28"/>
    </sheetView>
  </sheetViews>
  <sheetFormatPr defaultColWidth="9.00390625" defaultRowHeight="14.25"/>
  <cols>
    <col min="1" max="1" width="39.625" style="31" customWidth="1"/>
    <col min="2" max="2" width="13.00390625" style="31" customWidth="1"/>
    <col min="3" max="3" width="13.25390625" style="31" bestFit="1" customWidth="1"/>
    <col min="4" max="4" width="13.00390625" style="31" customWidth="1"/>
    <col min="5" max="16384" width="9.00390625" style="31" customWidth="1"/>
  </cols>
  <sheetData>
    <row r="1" spans="1:4" ht="22.5">
      <c r="A1" s="32" t="s">
        <v>700</v>
      </c>
      <c r="B1" s="32"/>
      <c r="C1" s="32"/>
      <c r="D1" s="32"/>
    </row>
    <row r="2" spans="1:4" ht="28.5" customHeight="1">
      <c r="A2" s="35"/>
      <c r="B2" s="35"/>
      <c r="C2" s="35"/>
      <c r="D2" s="34" t="s">
        <v>82</v>
      </c>
    </row>
    <row r="3" spans="1:4" ht="40.5" customHeight="1">
      <c r="A3" s="37" t="s">
        <v>50</v>
      </c>
      <c r="B3" s="37" t="s">
        <v>53</v>
      </c>
      <c r="C3" s="37" t="s">
        <v>120</v>
      </c>
      <c r="D3" s="37" t="s">
        <v>701</v>
      </c>
    </row>
    <row r="4" spans="1:4" ht="32.25" customHeight="1">
      <c r="A4" s="38" t="s">
        <v>679</v>
      </c>
      <c r="B4" s="39"/>
      <c r="C4" s="40"/>
      <c r="D4" s="48"/>
    </row>
    <row r="5" spans="1:5" ht="32.25" customHeight="1">
      <c r="A5" s="38" t="s">
        <v>680</v>
      </c>
      <c r="B5" s="42">
        <v>190</v>
      </c>
      <c r="C5" s="42">
        <v>190</v>
      </c>
      <c r="D5" s="48">
        <f>(C5-B5)/B5%</f>
        <v>0</v>
      </c>
      <c r="E5" s="49"/>
    </row>
    <row r="6" spans="1:5" ht="32.25" customHeight="1">
      <c r="A6" s="38" t="s">
        <v>681</v>
      </c>
      <c r="B6" s="42">
        <v>6420</v>
      </c>
      <c r="C6" s="42">
        <v>7600</v>
      </c>
      <c r="D6" s="48">
        <f aca="true" t="shared" si="0" ref="D6:D17">(C6-B6)/B6%</f>
        <v>18.38006230529595</v>
      </c>
      <c r="E6" s="49"/>
    </row>
    <row r="7" spans="1:5" ht="32.25" customHeight="1">
      <c r="A7" s="38" t="s">
        <v>682</v>
      </c>
      <c r="B7" s="42">
        <v>500</v>
      </c>
      <c r="C7" s="42">
        <v>560</v>
      </c>
      <c r="D7" s="48">
        <f t="shared" si="0"/>
        <v>12</v>
      </c>
      <c r="E7" s="49"/>
    </row>
    <row r="8" spans="1:5" ht="32.25" customHeight="1">
      <c r="A8" s="38" t="s">
        <v>683</v>
      </c>
      <c r="B8" s="42">
        <v>180</v>
      </c>
      <c r="C8" s="42">
        <v>90</v>
      </c>
      <c r="D8" s="48">
        <f t="shared" si="0"/>
        <v>-50</v>
      </c>
      <c r="E8" s="49"/>
    </row>
    <row r="9" spans="1:5" ht="32.25" customHeight="1">
      <c r="A9" s="38" t="s">
        <v>684</v>
      </c>
      <c r="B9" s="42">
        <v>36900</v>
      </c>
      <c r="C9" s="42">
        <v>47495</v>
      </c>
      <c r="D9" s="48">
        <f t="shared" si="0"/>
        <v>28.712737127371273</v>
      </c>
      <c r="E9" s="49"/>
    </row>
    <row r="10" spans="1:5" ht="32.25" customHeight="1">
      <c r="A10" s="38" t="s">
        <v>685</v>
      </c>
      <c r="B10" s="42">
        <v>500</v>
      </c>
      <c r="C10" s="42">
        <v>500</v>
      </c>
      <c r="D10" s="48">
        <f t="shared" si="0"/>
        <v>0</v>
      </c>
      <c r="E10" s="49"/>
    </row>
    <row r="11" spans="1:5" ht="32.25" customHeight="1">
      <c r="A11" s="38" t="s">
        <v>686</v>
      </c>
      <c r="B11" s="42">
        <v>15000</v>
      </c>
      <c r="C11" s="42">
        <v>18400</v>
      </c>
      <c r="D11" s="48">
        <f t="shared" si="0"/>
        <v>22.666666666666668</v>
      </c>
      <c r="E11" s="49"/>
    </row>
    <row r="12" spans="1:4" ht="32.25" customHeight="1">
      <c r="A12" s="38" t="s">
        <v>687</v>
      </c>
      <c r="B12" s="39"/>
      <c r="C12" s="42"/>
      <c r="D12" s="48"/>
    </row>
    <row r="13" spans="1:4" ht="31.5" customHeight="1">
      <c r="A13" s="38" t="s">
        <v>688</v>
      </c>
      <c r="B13" s="39"/>
      <c r="C13" s="42">
        <v>38730</v>
      </c>
      <c r="D13" s="48"/>
    </row>
    <row r="14" spans="1:4" ht="31.5" customHeight="1">
      <c r="A14" s="38"/>
      <c r="B14" s="40"/>
      <c r="C14" s="40"/>
      <c r="D14" s="48"/>
    </row>
    <row r="15" spans="1:4" ht="31.5" customHeight="1">
      <c r="A15" s="36" t="s">
        <v>558</v>
      </c>
      <c r="B15" s="45">
        <f>SUM(B4:B14)</f>
        <v>59690</v>
      </c>
      <c r="C15" s="45">
        <f>SUM(C4:C14)</f>
        <v>113565</v>
      </c>
      <c r="D15" s="48">
        <f t="shared" si="0"/>
        <v>90.2579996649355</v>
      </c>
    </row>
    <row r="16" spans="1:4" ht="31.5" customHeight="1">
      <c r="A16" s="36" t="s">
        <v>702</v>
      </c>
      <c r="B16" s="40">
        <v>4980</v>
      </c>
      <c r="C16" s="40">
        <v>5424</v>
      </c>
      <c r="D16" s="48">
        <f t="shared" si="0"/>
        <v>8.91566265060241</v>
      </c>
    </row>
    <row r="17" spans="1:4" ht="31.5" customHeight="1">
      <c r="A17" s="36" t="s">
        <v>597</v>
      </c>
      <c r="B17" s="45">
        <f>B15+B16</f>
        <v>64670</v>
      </c>
      <c r="C17" s="45">
        <f>SUM(C15:C16)</f>
        <v>118989</v>
      </c>
      <c r="D17" s="48">
        <f t="shared" si="0"/>
        <v>83.99412401422606</v>
      </c>
    </row>
  </sheetData>
  <sheetProtection/>
  <mergeCells count="1">
    <mergeCell ref="A1:D1"/>
  </mergeCells>
  <printOptions horizontalCentered="1"/>
  <pageMargins left="0.75" right="0.75" top="0.98" bottom="0.98" header="0.51" footer="0.51"/>
  <pageSetup horizontalDpi="600" verticalDpi="600" orientation="portrait" paperSize="9" scale="90"/>
</worksheet>
</file>

<file path=xl/worksheets/sheet39.xml><?xml version="1.0" encoding="utf-8"?>
<worksheet xmlns="http://schemas.openxmlformats.org/spreadsheetml/2006/main" xmlns:r="http://schemas.openxmlformats.org/officeDocument/2006/relationships">
  <dimension ref="A1:D17"/>
  <sheetViews>
    <sheetView showZeros="0" tabSelected="1" workbookViewId="0" topLeftCell="A16">
      <selection activeCell="F16" sqref="F16"/>
    </sheetView>
  </sheetViews>
  <sheetFormatPr defaultColWidth="9.00390625" defaultRowHeight="14.25"/>
  <cols>
    <col min="1" max="1" width="41.125" style="31" customWidth="1"/>
    <col min="2" max="4" width="12.625" style="31" customWidth="1"/>
    <col min="5" max="16384" width="9.00390625" style="31" customWidth="1"/>
  </cols>
  <sheetData>
    <row r="1" spans="1:4" ht="22.5">
      <c r="A1" s="32" t="s">
        <v>703</v>
      </c>
      <c r="B1" s="32"/>
      <c r="C1" s="32"/>
      <c r="D1" s="32"/>
    </row>
    <row r="2" spans="1:4" ht="24.75" customHeight="1">
      <c r="A2" s="33"/>
      <c r="B2" s="33"/>
      <c r="C2" s="34"/>
      <c r="D2" s="35" t="s">
        <v>82</v>
      </c>
    </row>
    <row r="3" spans="1:4" ht="31.5" customHeight="1">
      <c r="A3" s="36" t="s">
        <v>50</v>
      </c>
      <c r="B3" s="37" t="s">
        <v>53</v>
      </c>
      <c r="C3" s="37" t="s">
        <v>120</v>
      </c>
      <c r="D3" s="37" t="s">
        <v>701</v>
      </c>
    </row>
    <row r="4" spans="1:4" ht="31.5" customHeight="1">
      <c r="A4" s="38" t="s">
        <v>690</v>
      </c>
      <c r="B4" s="39"/>
      <c r="C4" s="40"/>
      <c r="D4" s="41"/>
    </row>
    <row r="5" spans="1:4" ht="31.5" customHeight="1">
      <c r="A5" s="38" t="s">
        <v>691</v>
      </c>
      <c r="B5" s="42">
        <v>190</v>
      </c>
      <c r="C5" s="42">
        <v>190</v>
      </c>
      <c r="D5" s="43">
        <f>(C5-B5)/B5%</f>
        <v>0</v>
      </c>
    </row>
    <row r="6" spans="1:4" ht="31.5" customHeight="1">
      <c r="A6" s="38" t="s">
        <v>692</v>
      </c>
      <c r="B6" s="42">
        <v>6600</v>
      </c>
      <c r="C6" s="42">
        <v>7600</v>
      </c>
      <c r="D6" s="43">
        <f aca="true" t="shared" si="0" ref="D6:D17">(C6-B6)/B6%</f>
        <v>15.151515151515152</v>
      </c>
    </row>
    <row r="7" spans="1:4" ht="31.5" customHeight="1">
      <c r="A7" s="38" t="s">
        <v>693</v>
      </c>
      <c r="B7" s="42">
        <v>250</v>
      </c>
      <c r="C7" s="42">
        <v>560</v>
      </c>
      <c r="D7" s="43">
        <f t="shared" si="0"/>
        <v>124</v>
      </c>
    </row>
    <row r="8" spans="1:4" ht="31.5" customHeight="1">
      <c r="A8" s="38" t="s">
        <v>694</v>
      </c>
      <c r="B8" s="42">
        <v>60</v>
      </c>
      <c r="C8" s="42">
        <v>90</v>
      </c>
      <c r="D8" s="43">
        <f t="shared" si="0"/>
        <v>50</v>
      </c>
    </row>
    <row r="9" spans="1:4" ht="31.5" customHeight="1">
      <c r="A9" s="38" t="s">
        <v>695</v>
      </c>
      <c r="B9" s="42">
        <v>40000</v>
      </c>
      <c r="C9" s="42">
        <v>46000</v>
      </c>
      <c r="D9" s="43">
        <f t="shared" si="0"/>
        <v>15</v>
      </c>
    </row>
    <row r="10" spans="1:4" ht="31.5" customHeight="1">
      <c r="A10" s="38" t="s">
        <v>696</v>
      </c>
      <c r="B10" s="42">
        <v>500</v>
      </c>
      <c r="C10" s="42">
        <v>500</v>
      </c>
      <c r="D10" s="43">
        <f t="shared" si="0"/>
        <v>0</v>
      </c>
    </row>
    <row r="11" spans="1:4" ht="31.5" customHeight="1">
      <c r="A11" s="38" t="s">
        <v>697</v>
      </c>
      <c r="B11" s="44">
        <v>11646</v>
      </c>
      <c r="C11" s="42">
        <v>13200</v>
      </c>
      <c r="D11" s="43">
        <f t="shared" si="0"/>
        <v>13.343637300360639</v>
      </c>
    </row>
    <row r="12" spans="1:4" ht="31.5" customHeight="1">
      <c r="A12" s="38" t="s">
        <v>698</v>
      </c>
      <c r="B12" s="39"/>
      <c r="C12" s="42"/>
      <c r="D12" s="43"/>
    </row>
    <row r="13" spans="1:4" ht="31.5" customHeight="1">
      <c r="A13" s="38" t="s">
        <v>699</v>
      </c>
      <c r="B13" s="39"/>
      <c r="C13" s="42">
        <v>38730</v>
      </c>
      <c r="D13" s="43"/>
    </row>
    <row r="14" spans="1:4" ht="31.5" customHeight="1">
      <c r="A14" s="38"/>
      <c r="B14" s="40"/>
      <c r="C14" s="40"/>
      <c r="D14" s="43"/>
    </row>
    <row r="15" spans="1:4" ht="31.5" customHeight="1">
      <c r="A15" s="36" t="s">
        <v>104</v>
      </c>
      <c r="B15" s="45">
        <f>SUM(B4:B13)</f>
        <v>59246</v>
      </c>
      <c r="C15" s="45">
        <f>SUM(C4:C13)</f>
        <v>106870</v>
      </c>
      <c r="D15" s="43">
        <f t="shared" si="0"/>
        <v>80.38348580494885</v>
      </c>
    </row>
    <row r="16" spans="1:4" ht="31.5" customHeight="1">
      <c r="A16" s="46" t="s">
        <v>704</v>
      </c>
      <c r="B16" s="40"/>
      <c r="C16" s="40"/>
      <c r="D16" s="43"/>
    </row>
    <row r="17" spans="1:4" ht="31.5" customHeight="1">
      <c r="A17" s="36" t="s">
        <v>154</v>
      </c>
      <c r="B17" s="47">
        <f>SUM(B15:B16)</f>
        <v>59246</v>
      </c>
      <c r="C17" s="47">
        <f>SUM(C15:C16)</f>
        <v>106870</v>
      </c>
      <c r="D17" s="43">
        <f t="shared" si="0"/>
        <v>80.38348580494885</v>
      </c>
    </row>
  </sheetData>
  <sheetProtection/>
  <mergeCells count="1">
    <mergeCell ref="A1:D1"/>
  </mergeCells>
  <printOptions horizontalCentered="1"/>
  <pageMargins left="0.75" right="0.75" top="0.98" bottom="0.98" header="0.51" footer="0.51"/>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F35"/>
  <sheetViews>
    <sheetView showZeros="0" workbookViewId="0" topLeftCell="A1">
      <selection activeCell="I8" sqref="I8"/>
    </sheetView>
  </sheetViews>
  <sheetFormatPr defaultColWidth="9.00390625" defaultRowHeight="14.25"/>
  <cols>
    <col min="1" max="1" width="38.875" style="31" bestFit="1" customWidth="1"/>
    <col min="2" max="2" width="10.125" style="31" customWidth="1"/>
    <col min="3" max="3" width="10.00390625" style="31" customWidth="1"/>
    <col min="4" max="4" width="10.50390625" style="31" customWidth="1"/>
    <col min="5" max="5" width="9.875" style="31" customWidth="1"/>
    <col min="6" max="6" width="10.50390625" style="31" bestFit="1" customWidth="1"/>
    <col min="7" max="16384" width="9.00390625" style="31" customWidth="1"/>
  </cols>
  <sheetData>
    <row r="1" spans="1:6" ht="28.5" customHeight="1">
      <c r="A1" s="50" t="s">
        <v>48</v>
      </c>
      <c r="B1" s="50"/>
      <c r="C1" s="50"/>
      <c r="D1" s="50"/>
      <c r="E1" s="50"/>
      <c r="F1" s="50"/>
    </row>
    <row r="2" spans="1:6" ht="21.75" customHeight="1">
      <c r="A2" s="280"/>
      <c r="F2" s="320" t="s">
        <v>49</v>
      </c>
    </row>
    <row r="3" spans="1:6" s="279" customFormat="1" ht="40.5" customHeight="1">
      <c r="A3" s="134" t="s">
        <v>50</v>
      </c>
      <c r="B3" s="135" t="s">
        <v>51</v>
      </c>
      <c r="C3" s="135" t="s">
        <v>52</v>
      </c>
      <c r="D3" s="308" t="s">
        <v>53</v>
      </c>
      <c r="E3" s="321" t="s">
        <v>54</v>
      </c>
      <c r="F3" s="181" t="s">
        <v>55</v>
      </c>
    </row>
    <row r="4" spans="1:6" s="294" customFormat="1" ht="24.75" customHeight="1">
      <c r="A4" s="322" t="s">
        <v>56</v>
      </c>
      <c r="B4" s="167">
        <f>SUM(B5:B18)</f>
        <v>37533</v>
      </c>
      <c r="C4" s="167">
        <f>SUM(C5:C18)</f>
        <v>45000</v>
      </c>
      <c r="D4" s="167">
        <f>SUM(D5:D18)</f>
        <v>45000</v>
      </c>
      <c r="E4" s="93">
        <f>SUM(D4/C4)*100</f>
        <v>100</v>
      </c>
      <c r="F4" s="323">
        <f aca="true" t="shared" si="0" ref="F4:F25">SUM(D4-B4)/B4*100</f>
        <v>19.89449284629526</v>
      </c>
    </row>
    <row r="5" spans="1:6" s="294" customFormat="1" ht="24.75" customHeight="1">
      <c r="A5" s="324" t="s">
        <v>57</v>
      </c>
      <c r="B5" s="92">
        <v>5769</v>
      </c>
      <c r="C5" s="92">
        <v>6900</v>
      </c>
      <c r="D5" s="92">
        <v>12450</v>
      </c>
      <c r="E5" s="93">
        <f>SUM(D:D/C:C*100)</f>
        <v>180.43478260869566</v>
      </c>
      <c r="F5" s="323">
        <f t="shared" si="0"/>
        <v>115.80863234529382</v>
      </c>
    </row>
    <row r="6" spans="1:6" s="294" customFormat="1" ht="24.75" customHeight="1">
      <c r="A6" s="324" t="s">
        <v>58</v>
      </c>
      <c r="B6" s="92">
        <v>15810</v>
      </c>
      <c r="C6" s="92">
        <v>18655</v>
      </c>
      <c r="D6" s="92">
        <v>12000</v>
      </c>
      <c r="E6" s="93">
        <f>SUM(D:D/C:C*100)</f>
        <v>64.32591798445458</v>
      </c>
      <c r="F6" s="323">
        <f t="shared" si="0"/>
        <v>-24.09867172675522</v>
      </c>
    </row>
    <row r="7" spans="1:6" s="294" customFormat="1" ht="24.75" customHeight="1">
      <c r="A7" s="324" t="s">
        <v>59</v>
      </c>
      <c r="B7" s="92">
        <v>2415</v>
      </c>
      <c r="C7" s="92">
        <v>2900</v>
      </c>
      <c r="D7" s="92">
        <v>3500</v>
      </c>
      <c r="E7" s="93">
        <f>SUM(D:D/C:C*100)</f>
        <v>120.6896551724138</v>
      </c>
      <c r="F7" s="323">
        <f t="shared" si="0"/>
        <v>44.927536231884055</v>
      </c>
    </row>
    <row r="8" spans="1:6" s="294" customFormat="1" ht="24.75" customHeight="1">
      <c r="A8" s="324" t="s">
        <v>60</v>
      </c>
      <c r="B8" s="92">
        <v>1186</v>
      </c>
      <c r="C8" s="92">
        <v>1450</v>
      </c>
      <c r="D8" s="92">
        <v>1800</v>
      </c>
      <c r="E8" s="93">
        <f>SUM(D:D/C:C*100)</f>
        <v>124.13793103448276</v>
      </c>
      <c r="F8" s="323">
        <f t="shared" si="0"/>
        <v>51.77065767284992</v>
      </c>
    </row>
    <row r="9" spans="1:6" s="294" customFormat="1" ht="24.75" customHeight="1">
      <c r="A9" s="324" t="s">
        <v>61</v>
      </c>
      <c r="B9" s="92">
        <v>76</v>
      </c>
      <c r="C9" s="92">
        <v>95</v>
      </c>
      <c r="D9" s="92">
        <v>100</v>
      </c>
      <c r="E9" s="93">
        <f>SUM(D:D/C:C*100)</f>
        <v>105.26315789473684</v>
      </c>
      <c r="F9" s="323">
        <f t="shared" si="0"/>
        <v>31.57894736842105</v>
      </c>
    </row>
    <row r="10" spans="1:6" s="294" customFormat="1" ht="24.75" customHeight="1">
      <c r="A10" s="324" t="s">
        <v>62</v>
      </c>
      <c r="B10" s="92">
        <v>1827</v>
      </c>
      <c r="C10" s="92">
        <v>2200</v>
      </c>
      <c r="D10" s="92">
        <v>2800</v>
      </c>
      <c r="E10" s="93">
        <f>SUM(D:D/C:C*100)</f>
        <v>127.27272727272727</v>
      </c>
      <c r="F10" s="323">
        <f t="shared" si="0"/>
        <v>53.25670498084292</v>
      </c>
    </row>
    <row r="11" spans="1:6" s="294" customFormat="1" ht="24.75" customHeight="1">
      <c r="A11" s="324" t="s">
        <v>63</v>
      </c>
      <c r="B11" s="92">
        <v>2049</v>
      </c>
      <c r="C11" s="92">
        <v>2500</v>
      </c>
      <c r="D11" s="92">
        <v>2500</v>
      </c>
      <c r="E11" s="93">
        <f>SUM(D:D/C:C*100)</f>
        <v>100</v>
      </c>
      <c r="F11" s="323">
        <f t="shared" si="0"/>
        <v>22.010736944851146</v>
      </c>
    </row>
    <row r="12" spans="1:6" s="294" customFormat="1" ht="24.75" customHeight="1">
      <c r="A12" s="324" t="s">
        <v>64</v>
      </c>
      <c r="B12" s="92">
        <v>744</v>
      </c>
      <c r="C12" s="92">
        <v>900</v>
      </c>
      <c r="D12" s="92">
        <v>1000</v>
      </c>
      <c r="E12" s="93">
        <f>SUM(D:D/C:C*100)</f>
        <v>111.11111111111111</v>
      </c>
      <c r="F12" s="323">
        <f t="shared" si="0"/>
        <v>34.40860215053764</v>
      </c>
    </row>
    <row r="13" spans="1:6" s="294" customFormat="1" ht="24.75" customHeight="1">
      <c r="A13" s="324" t="s">
        <v>65</v>
      </c>
      <c r="B13" s="92">
        <v>991</v>
      </c>
      <c r="C13" s="92">
        <v>1200</v>
      </c>
      <c r="D13" s="92">
        <v>1400</v>
      </c>
      <c r="E13" s="93">
        <f>SUM(D:D/C:C*100)</f>
        <v>116.66666666666667</v>
      </c>
      <c r="F13" s="323">
        <f t="shared" si="0"/>
        <v>41.27144298688194</v>
      </c>
    </row>
    <row r="14" spans="1:6" s="294" customFormat="1" ht="24.75" customHeight="1">
      <c r="A14" s="324" t="s">
        <v>66</v>
      </c>
      <c r="B14" s="92">
        <v>2740</v>
      </c>
      <c r="C14" s="92">
        <v>3300</v>
      </c>
      <c r="D14" s="92">
        <v>2500</v>
      </c>
      <c r="E14" s="93">
        <f>SUM(D:D/C:C*100)</f>
        <v>75.75757575757575</v>
      </c>
      <c r="F14" s="323">
        <f t="shared" si="0"/>
        <v>-8.75912408759124</v>
      </c>
    </row>
    <row r="15" spans="1:6" s="294" customFormat="1" ht="24.75" customHeight="1">
      <c r="A15" s="324" t="s">
        <v>67</v>
      </c>
      <c r="B15" s="92">
        <v>1797</v>
      </c>
      <c r="C15" s="92">
        <v>2250</v>
      </c>
      <c r="D15" s="92">
        <v>2300</v>
      </c>
      <c r="E15" s="93">
        <f>SUM(D:D/C:C*100)</f>
        <v>102.22222222222221</v>
      </c>
      <c r="F15" s="323">
        <f t="shared" si="0"/>
        <v>27.991096271563716</v>
      </c>
    </row>
    <row r="16" spans="1:6" s="294" customFormat="1" ht="24.75" customHeight="1">
      <c r="A16" s="324" t="s">
        <v>68</v>
      </c>
      <c r="B16" s="92">
        <v>594</v>
      </c>
      <c r="C16" s="92">
        <v>750</v>
      </c>
      <c r="D16" s="92">
        <v>800</v>
      </c>
      <c r="E16" s="93">
        <f>SUM(D:D/C:C*100)</f>
        <v>106.66666666666667</v>
      </c>
      <c r="F16" s="323">
        <f t="shared" si="0"/>
        <v>34.68013468013468</v>
      </c>
    </row>
    <row r="17" spans="1:6" s="294" customFormat="1" ht="24.75" customHeight="1">
      <c r="A17" s="324" t="s">
        <v>69</v>
      </c>
      <c r="B17" s="92">
        <v>661</v>
      </c>
      <c r="C17" s="92">
        <v>800</v>
      </c>
      <c r="D17" s="92">
        <v>850</v>
      </c>
      <c r="E17" s="93">
        <f>SUM(D:D/C:C*100)</f>
        <v>106.25</v>
      </c>
      <c r="F17" s="323">
        <f t="shared" si="0"/>
        <v>28.593040847201213</v>
      </c>
    </row>
    <row r="18" spans="1:6" s="294" customFormat="1" ht="24.75" customHeight="1">
      <c r="A18" s="324" t="s">
        <v>70</v>
      </c>
      <c r="B18" s="92">
        <v>874</v>
      </c>
      <c r="C18" s="92">
        <v>1100</v>
      </c>
      <c r="D18" s="92">
        <v>1000</v>
      </c>
      <c r="E18" s="93">
        <f>SUM(D:D/C:C*100)</f>
        <v>90.9090909090909</v>
      </c>
      <c r="F18" s="323">
        <f t="shared" si="0"/>
        <v>14.416475972540047</v>
      </c>
    </row>
    <row r="19" spans="1:6" s="294" customFormat="1" ht="24.75" customHeight="1">
      <c r="A19" s="322" t="s">
        <v>71</v>
      </c>
      <c r="B19" s="167">
        <f>SUM(B20:B27)</f>
        <v>21013</v>
      </c>
      <c r="C19" s="167">
        <f>SUM(C20:C27)</f>
        <v>18200</v>
      </c>
      <c r="D19" s="167">
        <f>SUM(D20:D27)</f>
        <v>18200</v>
      </c>
      <c r="E19" s="93">
        <f>SUM(D:D/C:C*100)</f>
        <v>100</v>
      </c>
      <c r="F19" s="323">
        <f t="shared" si="0"/>
        <v>-13.386950935135392</v>
      </c>
    </row>
    <row r="20" spans="1:6" s="294" customFormat="1" ht="24.75" customHeight="1">
      <c r="A20" s="325" t="s">
        <v>72</v>
      </c>
      <c r="B20" s="302">
        <v>2780</v>
      </c>
      <c r="C20" s="92">
        <v>3000</v>
      </c>
      <c r="D20" s="92">
        <v>3500</v>
      </c>
      <c r="E20" s="93">
        <f>SUM(D:D/C:C*100)</f>
        <v>116.66666666666667</v>
      </c>
      <c r="F20" s="323">
        <f t="shared" si="0"/>
        <v>25.899280575539567</v>
      </c>
    </row>
    <row r="21" spans="1:6" s="294" customFormat="1" ht="24.75" customHeight="1">
      <c r="A21" s="325" t="s">
        <v>73</v>
      </c>
      <c r="B21" s="302">
        <v>4208</v>
      </c>
      <c r="C21" s="92">
        <v>5000</v>
      </c>
      <c r="D21" s="92">
        <v>6200</v>
      </c>
      <c r="E21" s="93">
        <f>SUM(D:D/C:C*100)</f>
        <v>124</v>
      </c>
      <c r="F21" s="323">
        <f t="shared" si="0"/>
        <v>47.338403041825096</v>
      </c>
    </row>
    <row r="22" spans="1:6" s="294" customFormat="1" ht="24.75" customHeight="1">
      <c r="A22" s="325" t="s">
        <v>74</v>
      </c>
      <c r="B22" s="302">
        <v>1061</v>
      </c>
      <c r="C22" s="92">
        <v>1200</v>
      </c>
      <c r="D22" s="92">
        <v>1200</v>
      </c>
      <c r="E22" s="93">
        <f>SUM(D:D/C:C*100)</f>
        <v>100</v>
      </c>
      <c r="F22" s="323">
        <f t="shared" si="0"/>
        <v>13.100848256361921</v>
      </c>
    </row>
    <row r="23" spans="1:6" s="294" customFormat="1" ht="24.75" customHeight="1">
      <c r="A23" s="325" t="s">
        <v>75</v>
      </c>
      <c r="B23" s="302"/>
      <c r="C23" s="92"/>
      <c r="D23" s="92"/>
      <c r="E23" s="93"/>
      <c r="F23" s="323"/>
    </row>
    <row r="24" spans="1:6" s="294" customFormat="1" ht="24.75" customHeight="1">
      <c r="A24" s="325" t="s">
        <v>76</v>
      </c>
      <c r="B24" s="302">
        <v>10268</v>
      </c>
      <c r="C24" s="92">
        <v>7000</v>
      </c>
      <c r="D24" s="92">
        <v>7000</v>
      </c>
      <c r="E24" s="93">
        <f>SUM(D:D/C:C*100)</f>
        <v>100</v>
      </c>
      <c r="F24" s="323">
        <f t="shared" si="0"/>
        <v>-31.827035449941565</v>
      </c>
    </row>
    <row r="25" spans="1:6" s="294" customFormat="1" ht="24.75" customHeight="1">
      <c r="A25" s="325" t="s">
        <v>77</v>
      </c>
      <c r="B25" s="92"/>
      <c r="C25" s="92"/>
      <c r="D25" s="92"/>
      <c r="E25" s="93"/>
      <c r="F25" s="323"/>
    </row>
    <row r="26" spans="1:6" s="294" customFormat="1" ht="24.75" customHeight="1">
      <c r="A26" s="325" t="s">
        <v>78</v>
      </c>
      <c r="B26" s="92"/>
      <c r="C26" s="92"/>
      <c r="D26" s="92"/>
      <c r="E26" s="93"/>
      <c r="F26" s="326"/>
    </row>
    <row r="27" spans="1:6" s="294" customFormat="1" ht="24.75" customHeight="1">
      <c r="A27" s="325" t="s">
        <v>79</v>
      </c>
      <c r="B27" s="302">
        <v>2696</v>
      </c>
      <c r="C27" s="92">
        <v>2000</v>
      </c>
      <c r="D27" s="92">
        <v>300</v>
      </c>
      <c r="E27" s="93">
        <f>SUM(D:D/C:C*100)</f>
        <v>15</v>
      </c>
      <c r="F27" s="323">
        <f>SUM(D27-B27)/B27*100</f>
        <v>-88.87240356083086</v>
      </c>
    </row>
    <row r="28" spans="1:6" s="307" customFormat="1" ht="34.5" customHeight="1">
      <c r="A28" s="313" t="s">
        <v>80</v>
      </c>
      <c r="B28" s="327">
        <f>SUM(B4,B19)</f>
        <v>58546</v>
      </c>
      <c r="C28" s="327">
        <f>SUM(C4,C19)</f>
        <v>63200</v>
      </c>
      <c r="D28" s="327">
        <f>SUM(D4,D19)</f>
        <v>63200</v>
      </c>
      <c r="E28" s="328">
        <f>SUM(D:D/C:C*100)</f>
        <v>100</v>
      </c>
      <c r="F28" s="329">
        <f>SUM(D28-B28)/B28*100</f>
        <v>7.949304820141427</v>
      </c>
    </row>
    <row r="29" spans="1:4" ht="18" customHeight="1">
      <c r="A29" s="305"/>
      <c r="D29" s="304"/>
    </row>
    <row r="30" ht="18" customHeight="1">
      <c r="D30" s="306"/>
    </row>
    <row r="31" ht="18" customHeight="1">
      <c r="D31" s="306"/>
    </row>
    <row r="32" ht="18" customHeight="1">
      <c r="D32" s="306"/>
    </row>
    <row r="33" ht="18" customHeight="1">
      <c r="D33" s="306"/>
    </row>
    <row r="34" ht="18" customHeight="1">
      <c r="D34" s="306"/>
    </row>
    <row r="35" ht="18" customHeight="1">
      <c r="D35" s="306"/>
    </row>
    <row r="36" ht="18" customHeight="1"/>
    <row r="37" ht="18" customHeight="1"/>
  </sheetData>
  <sheetProtection/>
  <mergeCells count="1">
    <mergeCell ref="A1:F1"/>
  </mergeCells>
  <printOptions horizontalCentered="1"/>
  <pageMargins left="0.75" right="0.75" top="0.98" bottom="0.98" header="0.51" footer="0.51"/>
  <pageSetup horizontalDpi="600" verticalDpi="600" orientation="portrait" paperSize="9" scale="90"/>
</worksheet>
</file>

<file path=xl/worksheets/sheet40.xml><?xml version="1.0" encoding="utf-8"?>
<worksheet xmlns="http://schemas.openxmlformats.org/spreadsheetml/2006/main" xmlns:r="http://schemas.openxmlformats.org/officeDocument/2006/relationships">
  <sheetPr>
    <pageSetUpPr fitToPage="1"/>
  </sheetPr>
  <dimension ref="A1:I24"/>
  <sheetViews>
    <sheetView zoomScale="75" zoomScaleNormal="75" workbookViewId="0" topLeftCell="A10">
      <selection activeCell="D9" sqref="D9"/>
    </sheetView>
  </sheetViews>
  <sheetFormatPr defaultColWidth="9.00390625" defaultRowHeight="14.25"/>
  <cols>
    <col min="1" max="1" width="46.50390625" style="6" customWidth="1"/>
    <col min="2" max="2" width="10.25390625" style="6" customWidth="1"/>
    <col min="3" max="3" width="10.875" style="6" customWidth="1"/>
    <col min="4" max="4" width="26.75390625" style="6" customWidth="1"/>
    <col min="5" max="5" width="1.25" style="6" customWidth="1"/>
    <col min="6" max="6" width="43.00390625" style="6" customWidth="1"/>
    <col min="7" max="7" width="11.125" style="6" customWidth="1"/>
    <col min="8" max="8" width="10.25390625" style="6" customWidth="1"/>
    <col min="9" max="9" width="25.50390625" style="6" customWidth="1"/>
    <col min="10" max="16384" width="9.00390625" style="6" customWidth="1"/>
  </cols>
  <sheetData>
    <row r="1" spans="1:9" ht="33" customHeight="1">
      <c r="A1" s="7" t="s">
        <v>705</v>
      </c>
      <c r="B1" s="7"/>
      <c r="C1" s="7"/>
      <c r="D1" s="7"/>
      <c r="E1" s="7"/>
      <c r="F1" s="7"/>
      <c r="G1" s="7"/>
      <c r="H1" s="7"/>
      <c r="I1" s="7"/>
    </row>
    <row r="2" spans="4:9" ht="15.75" customHeight="1">
      <c r="D2" s="8"/>
      <c r="I2" s="30" t="s">
        <v>49</v>
      </c>
    </row>
    <row r="3" spans="1:9" ht="30" customHeight="1">
      <c r="A3" s="9" t="s">
        <v>706</v>
      </c>
      <c r="B3" s="9"/>
      <c r="C3" s="9"/>
      <c r="D3" s="9"/>
      <c r="E3" s="9"/>
      <c r="F3" s="9" t="s">
        <v>707</v>
      </c>
      <c r="G3" s="9"/>
      <c r="H3" s="9"/>
      <c r="I3" s="9"/>
    </row>
    <row r="4" spans="1:9" ht="30" customHeight="1">
      <c r="A4" s="10" t="s">
        <v>708</v>
      </c>
      <c r="B4" s="10" t="s">
        <v>709</v>
      </c>
      <c r="C4" s="10" t="s">
        <v>710</v>
      </c>
      <c r="D4" s="10" t="s">
        <v>711</v>
      </c>
      <c r="E4" s="10"/>
      <c r="F4" s="10" t="s">
        <v>712</v>
      </c>
      <c r="G4" s="10" t="s">
        <v>709</v>
      </c>
      <c r="H4" s="10" t="s">
        <v>710</v>
      </c>
      <c r="I4" s="10" t="s">
        <v>713</v>
      </c>
    </row>
    <row r="5" spans="1:9" ht="30" customHeight="1">
      <c r="A5" s="11"/>
      <c r="B5" s="11"/>
      <c r="C5" s="11"/>
      <c r="D5" s="11"/>
      <c r="E5" s="11"/>
      <c r="F5" s="11"/>
      <c r="G5" s="11"/>
      <c r="H5" s="11"/>
      <c r="I5" s="11"/>
    </row>
    <row r="6" spans="1:9" ht="30" customHeight="1">
      <c r="A6" s="12" t="s">
        <v>714</v>
      </c>
      <c r="B6" s="13">
        <v>63200</v>
      </c>
      <c r="C6" s="13">
        <v>69500</v>
      </c>
      <c r="D6" s="14"/>
      <c r="E6" s="14"/>
      <c r="F6" s="12" t="s">
        <v>715</v>
      </c>
      <c r="G6" s="15">
        <v>339070</v>
      </c>
      <c r="H6" s="13">
        <v>393500</v>
      </c>
      <c r="I6" s="14"/>
    </row>
    <row r="7" spans="1:9" ht="30" customHeight="1">
      <c r="A7" s="12" t="s">
        <v>716</v>
      </c>
      <c r="B7" s="16">
        <v>290786</v>
      </c>
      <c r="C7" s="13">
        <v>335043</v>
      </c>
      <c r="D7" s="14"/>
      <c r="E7" s="14"/>
      <c r="F7" s="17" t="s">
        <v>717</v>
      </c>
      <c r="G7" s="13">
        <v>189000</v>
      </c>
      <c r="H7" s="13">
        <v>195000</v>
      </c>
      <c r="I7" s="14"/>
    </row>
    <row r="8" spans="1:9" ht="30" customHeight="1">
      <c r="A8" s="18" t="s">
        <v>718</v>
      </c>
      <c r="B8" s="13">
        <v>3016</v>
      </c>
      <c r="C8" s="13">
        <v>3016</v>
      </c>
      <c r="D8" s="14"/>
      <c r="E8" s="14"/>
      <c r="F8" s="17" t="s">
        <v>719</v>
      </c>
      <c r="G8" s="13">
        <v>14500</v>
      </c>
      <c r="H8" s="13">
        <v>15000</v>
      </c>
      <c r="I8" s="14"/>
    </row>
    <row r="9" spans="1:9" ht="30" customHeight="1">
      <c r="A9" s="18" t="s">
        <v>720</v>
      </c>
      <c r="B9" s="13">
        <v>930</v>
      </c>
      <c r="C9" s="13">
        <v>930</v>
      </c>
      <c r="D9" s="14"/>
      <c r="E9" s="14"/>
      <c r="F9" s="17" t="s">
        <v>721</v>
      </c>
      <c r="G9" s="13">
        <v>135570</v>
      </c>
      <c r="H9" s="13">
        <v>183500</v>
      </c>
      <c r="I9" s="14"/>
    </row>
    <row r="10" spans="1:9" ht="30" customHeight="1">
      <c r="A10" s="18" t="s">
        <v>722</v>
      </c>
      <c r="B10" s="13"/>
      <c r="C10" s="13"/>
      <c r="D10" s="14"/>
      <c r="E10" s="14"/>
      <c r="F10" s="19" t="s">
        <v>723</v>
      </c>
      <c r="G10" s="20"/>
      <c r="H10" s="20"/>
      <c r="I10" s="14"/>
    </row>
    <row r="11" spans="1:9" ht="30" customHeight="1">
      <c r="A11" s="18" t="s">
        <v>724</v>
      </c>
      <c r="B11" s="13">
        <v>1628</v>
      </c>
      <c r="C11" s="13"/>
      <c r="D11" s="14"/>
      <c r="E11" s="14"/>
      <c r="F11" s="17" t="s">
        <v>725</v>
      </c>
      <c r="G11" s="13"/>
      <c r="H11" s="13"/>
      <c r="I11" s="14"/>
    </row>
    <row r="12" spans="1:9" ht="30" customHeight="1">
      <c r="A12" s="18" t="s">
        <v>726</v>
      </c>
      <c r="B12" s="13">
        <v>88766</v>
      </c>
      <c r="C12" s="13">
        <v>98229</v>
      </c>
      <c r="D12" s="14"/>
      <c r="E12" s="14"/>
      <c r="F12" s="17" t="s">
        <v>727</v>
      </c>
      <c r="G12" s="13"/>
      <c r="H12" s="13"/>
      <c r="I12" s="14"/>
    </row>
    <row r="13" spans="1:9" ht="30" customHeight="1">
      <c r="A13" s="18" t="s">
        <v>728</v>
      </c>
      <c r="B13" s="13">
        <v>20152</v>
      </c>
      <c r="C13" s="13">
        <v>20152</v>
      </c>
      <c r="D13" s="14"/>
      <c r="E13" s="14"/>
      <c r="F13" s="21" t="s">
        <v>729</v>
      </c>
      <c r="G13" s="13"/>
      <c r="H13" s="20"/>
      <c r="I13" s="14"/>
    </row>
    <row r="14" spans="1:9" ht="30" customHeight="1">
      <c r="A14" s="22" t="s">
        <v>730</v>
      </c>
      <c r="B14" s="13">
        <v>7873</v>
      </c>
      <c r="C14" s="13">
        <v>7873</v>
      </c>
      <c r="D14" s="14"/>
      <c r="E14" s="14"/>
      <c r="F14" s="12" t="s">
        <v>731</v>
      </c>
      <c r="G14" s="13">
        <v>10000</v>
      </c>
      <c r="H14" s="13">
        <v>11000</v>
      </c>
      <c r="I14" s="14"/>
    </row>
    <row r="15" spans="1:9" ht="30" customHeight="1">
      <c r="A15" s="23" t="s">
        <v>732</v>
      </c>
      <c r="B15" s="13">
        <v>2817</v>
      </c>
      <c r="C15" s="13"/>
      <c r="D15" s="14"/>
      <c r="E15" s="14"/>
      <c r="F15" s="12"/>
      <c r="G15" s="13"/>
      <c r="H15" s="13"/>
      <c r="I15" s="14"/>
    </row>
    <row r="16" spans="1:9" ht="30" customHeight="1">
      <c r="A16" s="24" t="s">
        <v>733</v>
      </c>
      <c r="B16" s="13">
        <v>1967</v>
      </c>
      <c r="C16" s="13"/>
      <c r="D16" s="14"/>
      <c r="E16" s="14"/>
      <c r="F16" s="12"/>
      <c r="G16" s="13"/>
      <c r="H16" s="13"/>
      <c r="I16" s="14"/>
    </row>
    <row r="17" spans="1:9" ht="30" customHeight="1">
      <c r="A17" s="24" t="s">
        <v>734</v>
      </c>
      <c r="B17" s="13">
        <v>6055</v>
      </c>
      <c r="C17" s="13"/>
      <c r="D17" s="14"/>
      <c r="E17" s="14"/>
      <c r="F17" s="12"/>
      <c r="G17" s="13"/>
      <c r="H17" s="13"/>
      <c r="I17" s="14"/>
    </row>
    <row r="18" spans="1:9" ht="36.75" customHeight="1">
      <c r="A18" s="18" t="s">
        <v>735</v>
      </c>
      <c r="B18" s="13"/>
      <c r="C18" s="13"/>
      <c r="D18" s="14"/>
      <c r="E18" s="14"/>
      <c r="F18" s="17" t="s">
        <v>736</v>
      </c>
      <c r="G18" s="13"/>
      <c r="H18" s="13"/>
      <c r="I18" s="14"/>
    </row>
    <row r="19" spans="1:9" ht="30" customHeight="1">
      <c r="A19" s="22" t="s">
        <v>737</v>
      </c>
      <c r="B19" s="13">
        <v>17260</v>
      </c>
      <c r="C19" s="13">
        <v>29843</v>
      </c>
      <c r="D19" s="14"/>
      <c r="E19" s="14"/>
      <c r="F19" s="17" t="s">
        <v>738</v>
      </c>
      <c r="G19" s="13"/>
      <c r="H19" s="13"/>
      <c r="I19" s="14"/>
    </row>
    <row r="20" spans="1:9" ht="30" customHeight="1">
      <c r="A20" s="18" t="s">
        <v>739</v>
      </c>
      <c r="B20" s="13">
        <v>132</v>
      </c>
      <c r="C20" s="13"/>
      <c r="D20" s="14"/>
      <c r="E20" s="14"/>
      <c r="F20" s="12" t="s">
        <v>740</v>
      </c>
      <c r="G20" s="13"/>
      <c r="H20" s="13"/>
      <c r="I20" s="14"/>
    </row>
    <row r="21" spans="1:9" ht="30" customHeight="1">
      <c r="A21" s="25" t="s">
        <v>741</v>
      </c>
      <c r="B21" s="13">
        <v>140190</v>
      </c>
      <c r="C21" s="13">
        <v>175000</v>
      </c>
      <c r="D21" s="26" t="s">
        <v>742</v>
      </c>
      <c r="E21" s="14"/>
      <c r="F21" s="27" t="s">
        <v>743</v>
      </c>
      <c r="G21" s="13"/>
      <c r="H21" s="13"/>
      <c r="I21" s="14"/>
    </row>
    <row r="22" spans="1:9" ht="30" customHeight="1">
      <c r="A22" s="28" t="s">
        <v>145</v>
      </c>
      <c r="B22" s="13">
        <f>SUM(B6:B7)</f>
        <v>353986</v>
      </c>
      <c r="C22" s="13">
        <f>SUM(C6:C7)</f>
        <v>404543</v>
      </c>
      <c r="D22" s="26"/>
      <c r="E22" s="14"/>
      <c r="F22" s="9" t="s">
        <v>744</v>
      </c>
      <c r="G22" s="13">
        <f>SUM(G6,G14)</f>
        <v>349070</v>
      </c>
      <c r="H22" s="13">
        <f>SUM(H6,H14)</f>
        <v>404500</v>
      </c>
      <c r="I22" s="14"/>
    </row>
    <row r="23" spans="1:9" s="5" customFormat="1" ht="46.5" customHeight="1">
      <c r="A23" s="12" t="s">
        <v>745</v>
      </c>
      <c r="B23" s="13">
        <v>25875</v>
      </c>
      <c r="C23" s="13">
        <v>18350</v>
      </c>
      <c r="D23" s="29"/>
      <c r="E23" s="12"/>
      <c r="F23" s="27" t="s">
        <v>746</v>
      </c>
      <c r="G23" s="13">
        <v>25875</v>
      </c>
      <c r="H23" s="13">
        <v>18350</v>
      </c>
      <c r="I23" s="12"/>
    </row>
    <row r="24" spans="1:9" ht="30" customHeight="1">
      <c r="A24" s="28" t="s">
        <v>747</v>
      </c>
      <c r="B24" s="13">
        <v>25875</v>
      </c>
      <c r="C24" s="13">
        <v>18350</v>
      </c>
      <c r="D24" s="14"/>
      <c r="E24" s="14"/>
      <c r="F24" s="9" t="s">
        <v>748</v>
      </c>
      <c r="G24" s="13">
        <v>25875</v>
      </c>
      <c r="H24" s="13">
        <v>18350</v>
      </c>
      <c r="I24" s="12"/>
    </row>
  </sheetData>
  <sheetProtection/>
  <mergeCells count="12">
    <mergeCell ref="A1:I1"/>
    <mergeCell ref="A3:D3"/>
    <mergeCell ref="F3:I3"/>
    <mergeCell ref="A4:A5"/>
    <mergeCell ref="B4:B5"/>
    <mergeCell ref="C4:C5"/>
    <mergeCell ref="D4:D5"/>
    <mergeCell ref="E4:E5"/>
    <mergeCell ref="F4:F5"/>
    <mergeCell ref="G4:G5"/>
    <mergeCell ref="H4:H5"/>
    <mergeCell ref="I4:I5"/>
  </mergeCells>
  <printOptions/>
  <pageMargins left="0.59" right="0.31" top="0.23" bottom="0.16" header="0.17" footer="0.16"/>
  <pageSetup firstPageNumber="0" useFirstPageNumber="1" fitToHeight="1" fitToWidth="1" horizontalDpi="600" verticalDpi="600" orientation="landscape" paperSize="9" scale="69"/>
</worksheet>
</file>

<file path=xl/worksheets/sheet41.xml><?xml version="1.0" encoding="utf-8"?>
<worksheet xmlns="http://schemas.openxmlformats.org/spreadsheetml/2006/main" xmlns:r="http://schemas.openxmlformats.org/officeDocument/2006/relationships">
  <dimension ref="A1:A17"/>
  <sheetViews>
    <sheetView workbookViewId="0" topLeftCell="A1">
      <selection activeCell="F3" sqref="F3"/>
    </sheetView>
  </sheetViews>
  <sheetFormatPr defaultColWidth="9.00390625" defaultRowHeight="14.25"/>
  <cols>
    <col min="1" max="1" width="81.875" style="0" customWidth="1"/>
  </cols>
  <sheetData>
    <row r="1" ht="18.75">
      <c r="A1" s="2" t="s">
        <v>749</v>
      </c>
    </row>
    <row r="2" s="1" customFormat="1" ht="218.25" customHeight="1">
      <c r="A2" s="3" t="s">
        <v>750</v>
      </c>
    </row>
    <row r="3" s="1" customFormat="1" ht="297.75" customHeight="1">
      <c r="A3" s="2" t="s">
        <v>751</v>
      </c>
    </row>
    <row r="4" ht="18.75">
      <c r="A4" s="2" t="s">
        <v>752</v>
      </c>
    </row>
    <row r="5" ht="37.5">
      <c r="A5" s="3" t="s">
        <v>753</v>
      </c>
    </row>
    <row r="6" ht="56.25">
      <c r="A6" s="3" t="s">
        <v>754</v>
      </c>
    </row>
    <row r="7" ht="56.25">
      <c r="A7" s="3" t="s">
        <v>755</v>
      </c>
    </row>
    <row r="8" ht="75">
      <c r="A8" s="3" t="s">
        <v>756</v>
      </c>
    </row>
    <row r="9" ht="18.75">
      <c r="A9" s="2" t="s">
        <v>757</v>
      </c>
    </row>
    <row r="10" ht="64.5" customHeight="1">
      <c r="A10" s="3" t="s">
        <v>758</v>
      </c>
    </row>
    <row r="11" ht="18.75">
      <c r="A11" s="2" t="s">
        <v>759</v>
      </c>
    </row>
    <row r="12" ht="75">
      <c r="A12" s="3" t="s">
        <v>760</v>
      </c>
    </row>
    <row r="13" ht="18.75">
      <c r="A13" s="2" t="s">
        <v>761</v>
      </c>
    </row>
    <row r="14" ht="93.75">
      <c r="A14" s="3" t="s">
        <v>762</v>
      </c>
    </row>
    <row r="15" ht="18.75">
      <c r="A15" s="2" t="s">
        <v>763</v>
      </c>
    </row>
    <row r="16" ht="119.25" customHeight="1">
      <c r="A16" s="3" t="s">
        <v>764</v>
      </c>
    </row>
    <row r="17" ht="14.25">
      <c r="A17" s="4"/>
    </row>
  </sheetData>
  <sheetProtection/>
  <printOptions/>
  <pageMargins left="0.87" right="0.87"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7"/>
  <sheetViews>
    <sheetView showZeros="0" workbookViewId="0" topLeftCell="A16">
      <selection activeCell="H23" sqref="H23"/>
    </sheetView>
  </sheetViews>
  <sheetFormatPr defaultColWidth="9.00390625" defaultRowHeight="14.25"/>
  <cols>
    <col min="1" max="1" width="36.00390625" style="60" customWidth="1"/>
    <col min="2" max="2" width="12.625" style="60" customWidth="1"/>
    <col min="3" max="3" width="12.50390625" style="60" customWidth="1"/>
    <col min="4" max="4" width="11.125" style="60" customWidth="1"/>
    <col min="5" max="5" width="10.75390625" style="60" hidden="1" customWidth="1"/>
    <col min="6" max="6" width="9.00390625" style="60" hidden="1" customWidth="1"/>
    <col min="7" max="16384" width="9.00390625" style="60" customWidth="1"/>
  </cols>
  <sheetData>
    <row r="1" spans="1:4" ht="31.5" customHeight="1">
      <c r="A1" s="50" t="s">
        <v>81</v>
      </c>
      <c r="B1" s="50"/>
      <c r="C1" s="50"/>
      <c r="D1" s="50"/>
    </row>
    <row r="2" spans="1:4" ht="20.25" customHeight="1">
      <c r="A2" s="280"/>
      <c r="D2" s="120" t="s">
        <v>82</v>
      </c>
    </row>
    <row r="3" spans="1:4" s="279" customFormat="1" ht="40.5">
      <c r="A3" s="134" t="s">
        <v>50</v>
      </c>
      <c r="B3" s="135" t="s">
        <v>83</v>
      </c>
      <c r="C3" s="308" t="s">
        <v>53</v>
      </c>
      <c r="D3" s="309" t="s">
        <v>55</v>
      </c>
    </row>
    <row r="4" spans="1:5" s="294" customFormat="1" ht="28.5" customHeight="1">
      <c r="A4" s="310" t="s">
        <v>84</v>
      </c>
      <c r="B4" s="286">
        <v>40013</v>
      </c>
      <c r="C4" s="252">
        <v>43152</v>
      </c>
      <c r="D4" s="182">
        <f aca="true" t="shared" si="0" ref="D4:D8">+(C4-B4)/B4*100</f>
        <v>7.844950391122884</v>
      </c>
      <c r="E4" s="311"/>
    </row>
    <row r="5" spans="1:6" s="294" customFormat="1" ht="28.5" customHeight="1">
      <c r="A5" s="310" t="s">
        <v>85</v>
      </c>
      <c r="B5" s="287">
        <v>5381</v>
      </c>
      <c r="C5" s="252">
        <v>5600</v>
      </c>
      <c r="D5" s="182">
        <f t="shared" si="0"/>
        <v>4.069875487827542</v>
      </c>
      <c r="E5" s="294">
        <f>26510+1477594</f>
        <v>1504104</v>
      </c>
      <c r="F5" s="294">
        <f>+E5/11*12</f>
        <v>1640840.727272727</v>
      </c>
    </row>
    <row r="6" spans="1:10" s="294" customFormat="1" ht="28.5" customHeight="1">
      <c r="A6" s="310" t="s">
        <v>86</v>
      </c>
      <c r="B6" s="287">
        <v>127522</v>
      </c>
      <c r="C6" s="252">
        <v>131000</v>
      </c>
      <c r="D6" s="182">
        <f t="shared" si="0"/>
        <v>2.727372531798435</v>
      </c>
      <c r="J6" s="319"/>
    </row>
    <row r="7" spans="1:4" s="294" customFormat="1" ht="28.5" customHeight="1">
      <c r="A7" s="310" t="s">
        <v>87</v>
      </c>
      <c r="B7" s="287">
        <v>524</v>
      </c>
      <c r="C7" s="252">
        <v>524</v>
      </c>
      <c r="D7" s="182">
        <f t="shared" si="0"/>
        <v>0</v>
      </c>
    </row>
    <row r="8" spans="1:5" s="294" customFormat="1" ht="28.5" customHeight="1">
      <c r="A8" s="310" t="s">
        <v>88</v>
      </c>
      <c r="B8" s="287">
        <v>3772</v>
      </c>
      <c r="C8" s="252">
        <v>3772</v>
      </c>
      <c r="D8" s="182">
        <f t="shared" si="0"/>
        <v>0</v>
      </c>
      <c r="E8" s="294">
        <f>75.6/11*12</f>
        <v>82.47272727272727</v>
      </c>
    </row>
    <row r="9" spans="1:5" s="294" customFormat="1" ht="28.5" customHeight="1">
      <c r="A9" s="310" t="s">
        <v>89</v>
      </c>
      <c r="B9" s="287">
        <v>71413</v>
      </c>
      <c r="C9" s="252">
        <v>87712</v>
      </c>
      <c r="D9" s="182">
        <f aca="true" t="shared" si="1" ref="D9:D17">+(C9-B9)/B9*100</f>
        <v>22.8235755394676</v>
      </c>
      <c r="E9" s="294">
        <f>555/11*12</f>
        <v>605.4545454545455</v>
      </c>
    </row>
    <row r="10" spans="1:5" s="294" customFormat="1" ht="28.5" customHeight="1">
      <c r="A10" s="310" t="s">
        <v>90</v>
      </c>
      <c r="B10" s="287">
        <v>63825</v>
      </c>
      <c r="C10" s="252">
        <v>78386</v>
      </c>
      <c r="D10" s="182">
        <f t="shared" si="1"/>
        <v>22.81394437916177</v>
      </c>
      <c r="E10" s="294">
        <f>310/11*12</f>
        <v>338.1818181818182</v>
      </c>
    </row>
    <row r="11" spans="1:5" s="294" customFormat="1" ht="28.5" customHeight="1">
      <c r="A11" s="310" t="s">
        <v>91</v>
      </c>
      <c r="B11" s="287">
        <v>30204</v>
      </c>
      <c r="C11" s="252">
        <v>30005</v>
      </c>
      <c r="D11" s="182">
        <f t="shared" si="1"/>
        <v>-0.658853132035492</v>
      </c>
      <c r="E11" s="294">
        <f>128/11*12</f>
        <v>139.63636363636363</v>
      </c>
    </row>
    <row r="12" spans="1:5" s="294" customFormat="1" ht="28.5" customHeight="1">
      <c r="A12" s="310" t="s">
        <v>92</v>
      </c>
      <c r="B12" s="287">
        <v>11186</v>
      </c>
      <c r="C12" s="252">
        <v>11186</v>
      </c>
      <c r="D12" s="182">
        <f t="shared" si="1"/>
        <v>0</v>
      </c>
      <c r="E12" s="294">
        <f>366/11*12</f>
        <v>399.27272727272725</v>
      </c>
    </row>
    <row r="13" spans="1:5" s="294" customFormat="1" ht="28.5" customHeight="1">
      <c r="A13" s="310" t="s">
        <v>93</v>
      </c>
      <c r="B13" s="287">
        <v>68637</v>
      </c>
      <c r="C13" s="252">
        <v>81444</v>
      </c>
      <c r="D13" s="182">
        <f t="shared" si="1"/>
        <v>18.659032300362778</v>
      </c>
      <c r="E13" s="294">
        <f>386/11*12</f>
        <v>421.0909090909091</v>
      </c>
    </row>
    <row r="14" spans="1:6" s="294" customFormat="1" ht="28.5" customHeight="1">
      <c r="A14" s="310" t="s">
        <v>94</v>
      </c>
      <c r="B14" s="287">
        <v>3698</v>
      </c>
      <c r="C14" s="252">
        <v>3698</v>
      </c>
      <c r="D14" s="182">
        <f t="shared" si="1"/>
        <v>0</v>
      </c>
      <c r="E14" s="294">
        <f>250/11*12</f>
        <v>272.72727272727275</v>
      </c>
      <c r="F14" s="294">
        <f>370*0.95</f>
        <v>351.5</v>
      </c>
    </row>
    <row r="15" spans="1:5" s="294" customFormat="1" ht="28.5" customHeight="1">
      <c r="A15" s="310" t="s">
        <v>95</v>
      </c>
      <c r="B15" s="287">
        <v>4862</v>
      </c>
      <c r="C15" s="252">
        <v>4862</v>
      </c>
      <c r="D15" s="182">
        <f t="shared" si="1"/>
        <v>0</v>
      </c>
      <c r="E15" s="294">
        <f>90/11*12</f>
        <v>98.18181818181819</v>
      </c>
    </row>
    <row r="16" spans="1:5" s="294" customFormat="1" ht="28.5" customHeight="1">
      <c r="A16" s="310" t="s">
        <v>96</v>
      </c>
      <c r="B16" s="287">
        <v>771</v>
      </c>
      <c r="C16" s="252">
        <v>771</v>
      </c>
      <c r="D16" s="182">
        <f t="shared" si="1"/>
        <v>0</v>
      </c>
      <c r="E16" s="294">
        <f>32.6/11*12</f>
        <v>35.56363636363636</v>
      </c>
    </row>
    <row r="17" spans="1:5" s="294" customFormat="1" ht="28.5" customHeight="1">
      <c r="A17" s="310" t="s">
        <v>97</v>
      </c>
      <c r="B17" s="287">
        <v>2</v>
      </c>
      <c r="C17" s="252">
        <v>2</v>
      </c>
      <c r="D17" s="182">
        <f t="shared" si="1"/>
        <v>0</v>
      </c>
      <c r="E17" s="294">
        <f>6.5/11*12</f>
        <v>7.090909090909092</v>
      </c>
    </row>
    <row r="18" spans="1:4" s="294" customFormat="1" ht="28.5" customHeight="1">
      <c r="A18" s="310" t="s">
        <v>98</v>
      </c>
      <c r="B18" s="312"/>
      <c r="C18" s="252"/>
      <c r="D18" s="182"/>
    </row>
    <row r="19" spans="1:5" s="294" customFormat="1" ht="28.5" customHeight="1">
      <c r="A19" s="310" t="s">
        <v>99</v>
      </c>
      <c r="B19" s="287">
        <v>2546</v>
      </c>
      <c r="C19" s="252">
        <v>2546</v>
      </c>
      <c r="D19" s="182">
        <f>+(C19-B19)/B19*100</f>
        <v>0</v>
      </c>
      <c r="E19" s="294">
        <f>32.8/11*12</f>
        <v>35.78181818181818</v>
      </c>
    </row>
    <row r="20" spans="1:6" s="294" customFormat="1" ht="28.5" customHeight="1">
      <c r="A20" s="310" t="s">
        <v>100</v>
      </c>
      <c r="B20" s="287">
        <v>57418</v>
      </c>
      <c r="C20" s="252">
        <v>34506</v>
      </c>
      <c r="D20" s="182">
        <f>+(C20-B20)/B20*100</f>
        <v>-39.90386290013584</v>
      </c>
      <c r="E20" s="294">
        <f>192/11*12</f>
        <v>209.45454545454544</v>
      </c>
      <c r="F20" s="294">
        <f>4500*0.95</f>
        <v>4275</v>
      </c>
    </row>
    <row r="21" spans="1:6" s="294" customFormat="1" ht="28.5" customHeight="1">
      <c r="A21" s="310" t="s">
        <v>101</v>
      </c>
      <c r="B21" s="287">
        <v>256</v>
      </c>
      <c r="C21" s="252">
        <v>256</v>
      </c>
      <c r="D21" s="182">
        <f>+(C21-B21)/B21*100</f>
        <v>0</v>
      </c>
      <c r="F21" s="294">
        <f>4600*0.95</f>
        <v>4370</v>
      </c>
    </row>
    <row r="22" spans="1:4" s="294" customFormat="1" ht="28.5" customHeight="1">
      <c r="A22" s="310" t="s">
        <v>102</v>
      </c>
      <c r="B22" s="312"/>
      <c r="C22" s="252"/>
      <c r="D22" s="182"/>
    </row>
    <row r="23" spans="1:4" s="294" customFormat="1" ht="28.5" customHeight="1">
      <c r="A23" s="310" t="s">
        <v>103</v>
      </c>
      <c r="B23" s="287">
        <v>498</v>
      </c>
      <c r="C23" s="252">
        <v>578</v>
      </c>
      <c r="D23" s="182">
        <f>+(C23-B23)/B23*100</f>
        <v>16.06425702811245</v>
      </c>
    </row>
    <row r="24" spans="1:4" s="294" customFormat="1" ht="28.5" customHeight="1">
      <c r="A24" s="310"/>
      <c r="B24" s="312"/>
      <c r="C24" s="252"/>
      <c r="D24" s="182"/>
    </row>
    <row r="25" spans="1:6" s="307" customFormat="1" ht="28.5" customHeight="1">
      <c r="A25" s="313" t="s">
        <v>104</v>
      </c>
      <c r="B25" s="314">
        <f>SUM(B4:B24)</f>
        <v>492528</v>
      </c>
      <c r="C25" s="314">
        <f>SUM(C4:C24)</f>
        <v>520000</v>
      </c>
      <c r="D25" s="315">
        <f>+(C25-B25)/B25*100</f>
        <v>5.5777539551050905</v>
      </c>
      <c r="E25" s="316">
        <f>+B25*1.1</f>
        <v>541780.8</v>
      </c>
      <c r="F25" s="316">
        <f>+E25-C25</f>
        <v>21780.800000000047</v>
      </c>
    </row>
    <row r="26" spans="1:2" ht="21.75" customHeight="1">
      <c r="A26" s="317"/>
      <c r="B26" s="281"/>
    </row>
    <row r="27" ht="21.75" customHeight="1">
      <c r="C27" s="318"/>
    </row>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sheetData>
  <sheetProtection/>
  <mergeCells count="1">
    <mergeCell ref="A1:D1"/>
  </mergeCells>
  <printOptions horizontalCentered="1"/>
  <pageMargins left="0.75" right="0.75" top="0.98" bottom="0.98" header="0.51" footer="0.51"/>
  <pageSetup horizontalDpi="600" verticalDpi="600" orientation="portrait" paperSize="9" scale="90"/>
</worksheet>
</file>

<file path=xl/worksheets/sheet6.xml><?xml version="1.0" encoding="utf-8"?>
<worksheet xmlns="http://schemas.openxmlformats.org/spreadsheetml/2006/main" xmlns:r="http://schemas.openxmlformats.org/officeDocument/2006/relationships">
  <dimension ref="A1:G36"/>
  <sheetViews>
    <sheetView showZeros="0" workbookViewId="0" topLeftCell="A16">
      <selection activeCell="H10" sqref="H10"/>
    </sheetView>
  </sheetViews>
  <sheetFormatPr defaultColWidth="9.00390625" defaultRowHeight="14.25"/>
  <cols>
    <col min="1" max="1" width="37.125" style="31" customWidth="1"/>
    <col min="2" max="2" width="10.125" style="31" customWidth="1"/>
    <col min="3" max="3" width="10.00390625" style="31" customWidth="1"/>
    <col min="4" max="4" width="10.50390625" style="31" customWidth="1"/>
    <col min="5" max="5" width="9.875" style="31" customWidth="1"/>
    <col min="6" max="6" width="9.50390625" style="31" customWidth="1"/>
    <col min="7" max="16384" width="9.00390625" style="31" customWidth="1"/>
  </cols>
  <sheetData>
    <row r="1" spans="1:6" ht="28.5" customHeight="1">
      <c r="A1" s="50" t="s">
        <v>105</v>
      </c>
      <c r="B1" s="50"/>
      <c r="C1" s="50"/>
      <c r="D1" s="50"/>
      <c r="E1" s="50"/>
      <c r="F1" s="50"/>
    </row>
    <row r="2" spans="1:6" ht="20.25" customHeight="1">
      <c r="A2" s="280"/>
      <c r="F2" s="31" t="s">
        <v>49</v>
      </c>
    </row>
    <row r="3" spans="1:6" s="279" customFormat="1" ht="40.5">
      <c r="A3" s="53" t="s">
        <v>50</v>
      </c>
      <c r="B3" s="54" t="s">
        <v>83</v>
      </c>
      <c r="C3" s="54" t="s">
        <v>52</v>
      </c>
      <c r="D3" s="283" t="s">
        <v>53</v>
      </c>
      <c r="E3" s="295" t="s">
        <v>54</v>
      </c>
      <c r="F3" s="54" t="s">
        <v>55</v>
      </c>
    </row>
    <row r="4" spans="1:6" s="294" customFormat="1" ht="25.5" customHeight="1">
      <c r="A4" s="296" t="s">
        <v>56</v>
      </c>
      <c r="B4" s="167">
        <f>SUM(B5:B18)</f>
        <v>37533</v>
      </c>
      <c r="C4" s="297">
        <f>SUM(C5:C18)</f>
        <v>45000</v>
      </c>
      <c r="D4" s="298">
        <f>SUM(D5:D18)</f>
        <v>45000</v>
      </c>
      <c r="E4" s="93">
        <f>SUM(D4/C4)*100</f>
        <v>100</v>
      </c>
      <c r="F4" s="56">
        <f aca="true" t="shared" si="0" ref="F4:F29">SUM(D4-B4)/B4*100</f>
        <v>19.89449284629526</v>
      </c>
    </row>
    <row r="5" spans="1:6" s="294" customFormat="1" ht="25.5" customHeight="1">
      <c r="A5" s="299" t="s">
        <v>57</v>
      </c>
      <c r="B5" s="92">
        <v>5769</v>
      </c>
      <c r="C5" s="92">
        <v>6900</v>
      </c>
      <c r="D5" s="92">
        <v>12450</v>
      </c>
      <c r="E5" s="93">
        <f>SUM(D:D/C:C*100)</f>
        <v>180.43478260869566</v>
      </c>
      <c r="F5" s="56">
        <f t="shared" si="0"/>
        <v>115.80863234529382</v>
      </c>
    </row>
    <row r="6" spans="1:6" s="294" customFormat="1" ht="25.5" customHeight="1">
      <c r="A6" s="299" t="s">
        <v>58</v>
      </c>
      <c r="B6" s="92">
        <v>15810</v>
      </c>
      <c r="C6" s="92">
        <v>18655</v>
      </c>
      <c r="D6" s="92">
        <v>12000</v>
      </c>
      <c r="E6" s="93">
        <f>SUM(D:D/C:C*100)</f>
        <v>64.32591798445458</v>
      </c>
      <c r="F6" s="56">
        <f t="shared" si="0"/>
        <v>-24.09867172675522</v>
      </c>
    </row>
    <row r="7" spans="1:6" s="294" customFormat="1" ht="25.5" customHeight="1">
      <c r="A7" s="299" t="s">
        <v>59</v>
      </c>
      <c r="B7" s="92">
        <v>2415</v>
      </c>
      <c r="C7" s="92">
        <v>2900</v>
      </c>
      <c r="D7" s="92">
        <v>3500</v>
      </c>
      <c r="E7" s="93">
        <f>SUM(D:D/C:C*100)</f>
        <v>120.6896551724138</v>
      </c>
      <c r="F7" s="56">
        <f t="shared" si="0"/>
        <v>44.927536231884055</v>
      </c>
    </row>
    <row r="8" spans="1:6" s="294" customFormat="1" ht="25.5" customHeight="1">
      <c r="A8" s="299" t="s">
        <v>60</v>
      </c>
      <c r="B8" s="92">
        <v>1186</v>
      </c>
      <c r="C8" s="92">
        <v>1450</v>
      </c>
      <c r="D8" s="92">
        <v>1800</v>
      </c>
      <c r="E8" s="93">
        <f>SUM(D:D/C:C*100)</f>
        <v>124.13793103448276</v>
      </c>
      <c r="F8" s="56">
        <f t="shared" si="0"/>
        <v>51.77065767284992</v>
      </c>
    </row>
    <row r="9" spans="1:6" s="294" customFormat="1" ht="25.5" customHeight="1">
      <c r="A9" s="299" t="s">
        <v>61</v>
      </c>
      <c r="B9" s="92">
        <v>76</v>
      </c>
      <c r="C9" s="92">
        <v>95</v>
      </c>
      <c r="D9" s="92">
        <v>100</v>
      </c>
      <c r="E9" s="93">
        <f>SUM(D:D/C:C*100)</f>
        <v>105.26315789473684</v>
      </c>
      <c r="F9" s="56">
        <f t="shared" si="0"/>
        <v>31.57894736842105</v>
      </c>
    </row>
    <row r="10" spans="1:6" s="294" customFormat="1" ht="25.5" customHeight="1">
      <c r="A10" s="299" t="s">
        <v>62</v>
      </c>
      <c r="B10" s="92">
        <v>1827</v>
      </c>
      <c r="C10" s="92">
        <v>2200</v>
      </c>
      <c r="D10" s="92">
        <v>2800</v>
      </c>
      <c r="E10" s="93">
        <f>SUM(D:D/C:C*100)</f>
        <v>127.27272727272727</v>
      </c>
      <c r="F10" s="56">
        <f t="shared" si="0"/>
        <v>53.25670498084292</v>
      </c>
    </row>
    <row r="11" spans="1:6" s="294" customFormat="1" ht="25.5" customHeight="1">
      <c r="A11" s="299" t="s">
        <v>63</v>
      </c>
      <c r="B11" s="92">
        <v>2049</v>
      </c>
      <c r="C11" s="92">
        <v>2500</v>
      </c>
      <c r="D11" s="92">
        <v>2500</v>
      </c>
      <c r="E11" s="93">
        <f>SUM(D:D/C:C*100)</f>
        <v>100</v>
      </c>
      <c r="F11" s="56">
        <f t="shared" si="0"/>
        <v>22.010736944851146</v>
      </c>
    </row>
    <row r="12" spans="1:6" s="294" customFormat="1" ht="25.5" customHeight="1">
      <c r="A12" s="299" t="s">
        <v>64</v>
      </c>
      <c r="B12" s="92">
        <v>744</v>
      </c>
      <c r="C12" s="92">
        <v>900</v>
      </c>
      <c r="D12" s="92">
        <v>1000</v>
      </c>
      <c r="E12" s="93">
        <f>SUM(D:D/C:C*100)</f>
        <v>111.11111111111111</v>
      </c>
      <c r="F12" s="56">
        <f t="shared" si="0"/>
        <v>34.40860215053764</v>
      </c>
    </row>
    <row r="13" spans="1:6" s="294" customFormat="1" ht="25.5" customHeight="1">
      <c r="A13" s="299" t="s">
        <v>65</v>
      </c>
      <c r="B13" s="92">
        <v>991</v>
      </c>
      <c r="C13" s="92">
        <v>1200</v>
      </c>
      <c r="D13" s="92">
        <v>1400</v>
      </c>
      <c r="E13" s="93">
        <f>SUM(D:D/C:C*100)</f>
        <v>116.66666666666667</v>
      </c>
      <c r="F13" s="56">
        <f t="shared" si="0"/>
        <v>41.27144298688194</v>
      </c>
    </row>
    <row r="14" spans="1:6" s="294" customFormat="1" ht="25.5" customHeight="1">
      <c r="A14" s="299" t="s">
        <v>66</v>
      </c>
      <c r="B14" s="92">
        <v>2740</v>
      </c>
      <c r="C14" s="92">
        <v>3300</v>
      </c>
      <c r="D14" s="92">
        <v>2500</v>
      </c>
      <c r="E14" s="93">
        <f>SUM(D:D/C:C*100)</f>
        <v>75.75757575757575</v>
      </c>
      <c r="F14" s="56">
        <f t="shared" si="0"/>
        <v>-8.75912408759124</v>
      </c>
    </row>
    <row r="15" spans="1:6" s="294" customFormat="1" ht="25.5" customHeight="1">
      <c r="A15" s="299" t="s">
        <v>106</v>
      </c>
      <c r="B15" s="92">
        <v>1797</v>
      </c>
      <c r="C15" s="92">
        <v>2250</v>
      </c>
      <c r="D15" s="92">
        <v>2300</v>
      </c>
      <c r="E15" s="93">
        <f>SUM(D:D/C:C*100)</f>
        <v>102.22222222222221</v>
      </c>
      <c r="F15" s="56">
        <f t="shared" si="0"/>
        <v>27.991096271563716</v>
      </c>
    </row>
    <row r="16" spans="1:6" s="294" customFormat="1" ht="25.5" customHeight="1">
      <c r="A16" s="299" t="s">
        <v>68</v>
      </c>
      <c r="B16" s="92">
        <v>594</v>
      </c>
      <c r="C16" s="92">
        <v>750</v>
      </c>
      <c r="D16" s="92">
        <v>800</v>
      </c>
      <c r="E16" s="93">
        <f>SUM(D:D/C:C*100)</f>
        <v>106.66666666666667</v>
      </c>
      <c r="F16" s="56">
        <f t="shared" si="0"/>
        <v>34.68013468013468</v>
      </c>
    </row>
    <row r="17" spans="1:6" s="294" customFormat="1" ht="25.5" customHeight="1">
      <c r="A17" s="299" t="s">
        <v>69</v>
      </c>
      <c r="B17" s="92">
        <v>661</v>
      </c>
      <c r="C17" s="92">
        <v>800</v>
      </c>
      <c r="D17" s="92">
        <v>850</v>
      </c>
      <c r="E17" s="93">
        <f>SUM(D:D/C:C*100)</f>
        <v>106.25</v>
      </c>
      <c r="F17" s="56">
        <f t="shared" si="0"/>
        <v>28.593040847201213</v>
      </c>
    </row>
    <row r="18" spans="1:6" s="294" customFormat="1" ht="25.5" customHeight="1">
      <c r="A18" s="299" t="s">
        <v>70</v>
      </c>
      <c r="B18" s="92">
        <v>874</v>
      </c>
      <c r="C18" s="92">
        <v>1100</v>
      </c>
      <c r="D18" s="92">
        <v>1000</v>
      </c>
      <c r="E18" s="93">
        <f>SUM(D:D/C:C*100)</f>
        <v>90.9090909090909</v>
      </c>
      <c r="F18" s="56">
        <f t="shared" si="0"/>
        <v>14.416475972540047</v>
      </c>
    </row>
    <row r="19" spans="1:6" s="294" customFormat="1" ht="25.5" customHeight="1">
      <c r="A19" s="300" t="s">
        <v>71</v>
      </c>
      <c r="B19" s="167">
        <f>SUM(B20:B27)</f>
        <v>21013</v>
      </c>
      <c r="C19" s="167">
        <f>SUM(C20:C27)</f>
        <v>18200</v>
      </c>
      <c r="D19" s="167">
        <f>SUM(D20:D27)</f>
        <v>18200</v>
      </c>
      <c r="E19" s="93">
        <f>SUM(D:D/C:C*100)</f>
        <v>100</v>
      </c>
      <c r="F19" s="56">
        <f t="shared" si="0"/>
        <v>-13.386950935135392</v>
      </c>
    </row>
    <row r="20" spans="1:6" s="294" customFormat="1" ht="25.5" customHeight="1">
      <c r="A20" s="301" t="s">
        <v>72</v>
      </c>
      <c r="B20" s="302">
        <v>2780</v>
      </c>
      <c r="C20" s="92">
        <v>3000</v>
      </c>
      <c r="D20" s="92">
        <v>3500</v>
      </c>
      <c r="E20" s="93">
        <f>SUM(D:D/C:C*100)</f>
        <v>116.66666666666667</v>
      </c>
      <c r="F20" s="56">
        <f t="shared" si="0"/>
        <v>25.899280575539567</v>
      </c>
    </row>
    <row r="21" spans="1:6" s="294" customFormat="1" ht="25.5" customHeight="1">
      <c r="A21" s="301" t="s">
        <v>73</v>
      </c>
      <c r="B21" s="302">
        <v>4208</v>
      </c>
      <c r="C21" s="92">
        <v>5000</v>
      </c>
      <c r="D21" s="92">
        <v>6200</v>
      </c>
      <c r="E21" s="93">
        <f>SUM(D:D/C:C*100)</f>
        <v>124</v>
      </c>
      <c r="F21" s="56">
        <f t="shared" si="0"/>
        <v>47.338403041825096</v>
      </c>
    </row>
    <row r="22" spans="1:6" s="294" customFormat="1" ht="25.5" customHeight="1">
      <c r="A22" s="301" t="s">
        <v>74</v>
      </c>
      <c r="B22" s="302">
        <v>1061</v>
      </c>
      <c r="C22" s="92">
        <v>1200</v>
      </c>
      <c r="D22" s="92">
        <v>1200</v>
      </c>
      <c r="E22" s="93">
        <f>SUM(D:D/C:C*100)</f>
        <v>100</v>
      </c>
      <c r="F22" s="56">
        <f t="shared" si="0"/>
        <v>13.100848256361921</v>
      </c>
    </row>
    <row r="23" spans="1:6" s="294" customFormat="1" ht="25.5" customHeight="1">
      <c r="A23" s="301" t="s">
        <v>75</v>
      </c>
      <c r="B23" s="302"/>
      <c r="C23" s="92"/>
      <c r="D23" s="92"/>
      <c r="E23" s="93"/>
      <c r="F23" s="56"/>
    </row>
    <row r="24" spans="1:6" s="294" customFormat="1" ht="25.5" customHeight="1">
      <c r="A24" s="301" t="s">
        <v>76</v>
      </c>
      <c r="B24" s="302">
        <v>10268</v>
      </c>
      <c r="C24" s="92">
        <v>7000</v>
      </c>
      <c r="D24" s="92">
        <v>7000</v>
      </c>
      <c r="E24" s="93">
        <f>SUM(D:D/C:C*100)</f>
        <v>100</v>
      </c>
      <c r="F24" s="56">
        <f t="shared" si="0"/>
        <v>-31.827035449941565</v>
      </c>
    </row>
    <row r="25" spans="1:6" s="294" customFormat="1" ht="25.5" customHeight="1">
      <c r="A25" s="301" t="s">
        <v>77</v>
      </c>
      <c r="B25" s="92"/>
      <c r="C25" s="92"/>
      <c r="D25" s="92"/>
      <c r="E25" s="93"/>
      <c r="F25" s="56"/>
    </row>
    <row r="26" spans="1:6" s="294" customFormat="1" ht="25.5" customHeight="1">
      <c r="A26" s="301" t="s">
        <v>78</v>
      </c>
      <c r="B26" s="92"/>
      <c r="C26" s="92"/>
      <c r="D26" s="92"/>
      <c r="E26" s="93"/>
      <c r="F26" s="56"/>
    </row>
    <row r="27" spans="1:6" s="294" customFormat="1" ht="25.5" customHeight="1">
      <c r="A27" s="301" t="s">
        <v>79</v>
      </c>
      <c r="B27" s="302">
        <v>2696</v>
      </c>
      <c r="C27" s="92">
        <v>2000</v>
      </c>
      <c r="D27" s="92">
        <v>300</v>
      </c>
      <c r="E27" s="93">
        <f>SUM(D:D/C:C*100)</f>
        <v>15</v>
      </c>
      <c r="F27" s="56">
        <f t="shared" si="0"/>
        <v>-88.87240356083086</v>
      </c>
    </row>
    <row r="28" spans="1:6" s="294" customFormat="1" ht="25.5" customHeight="1">
      <c r="A28" s="301"/>
      <c r="B28" s="167"/>
      <c r="C28" s="92"/>
      <c r="D28" s="92"/>
      <c r="E28" s="93"/>
      <c r="F28" s="56"/>
    </row>
    <row r="29" spans="1:7" s="294" customFormat="1" ht="25.5" customHeight="1">
      <c r="A29" s="289" t="s">
        <v>80</v>
      </c>
      <c r="B29" s="153">
        <f>SUM(B4,B19)</f>
        <v>58546</v>
      </c>
      <c r="C29" s="167">
        <f>SUM(C4,C19)</f>
        <v>63200</v>
      </c>
      <c r="D29" s="167">
        <f>SUM(D4,D19)</f>
        <v>63200</v>
      </c>
      <c r="E29" s="93">
        <f>SUM(D:D/C:C*100)</f>
        <v>100</v>
      </c>
      <c r="F29" s="56">
        <f t="shared" si="0"/>
        <v>7.949304820141427</v>
      </c>
      <c r="G29" s="303"/>
    </row>
    <row r="30" ht="15" customHeight="1">
      <c r="D30" s="304"/>
    </row>
    <row r="31" spans="1:4" ht="16.5" customHeight="1">
      <c r="A31" s="305"/>
      <c r="D31" s="306"/>
    </row>
    <row r="32" ht="18" customHeight="1">
      <c r="D32" s="306"/>
    </row>
    <row r="33" ht="18" customHeight="1">
      <c r="D33" s="306"/>
    </row>
    <row r="34" ht="18" customHeight="1">
      <c r="D34" s="306"/>
    </row>
    <row r="35" ht="18" customHeight="1">
      <c r="D35" s="306"/>
    </row>
    <row r="36" ht="18" customHeight="1">
      <c r="D36" s="306"/>
    </row>
    <row r="37" ht="18" customHeight="1"/>
    <row r="38" ht="18" customHeight="1"/>
    <row r="39" ht="18" customHeight="1"/>
  </sheetData>
  <sheetProtection/>
  <mergeCells count="1">
    <mergeCell ref="A1:F1"/>
  </mergeCells>
  <printOptions horizontalCentered="1"/>
  <pageMargins left="0.75" right="0.75" top="0.72" bottom="0.65" header="0.51" footer="0.51"/>
  <pageSetup horizontalDpi="600" verticalDpi="6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L25"/>
  <sheetViews>
    <sheetView showZeros="0" workbookViewId="0" topLeftCell="A7">
      <selection activeCell="J19" sqref="J19"/>
    </sheetView>
  </sheetViews>
  <sheetFormatPr defaultColWidth="9.00390625" defaultRowHeight="14.25"/>
  <cols>
    <col min="1" max="1" width="33.375" style="60" customWidth="1"/>
    <col min="2" max="4" width="13.00390625" style="60" customWidth="1"/>
    <col min="5" max="7" width="9.00390625" style="60" hidden="1" customWidth="1"/>
    <col min="8" max="16384" width="9.00390625" style="60" customWidth="1"/>
  </cols>
  <sheetData>
    <row r="1" spans="1:4" ht="22.5">
      <c r="A1" s="50" t="s">
        <v>107</v>
      </c>
      <c r="B1" s="50"/>
      <c r="C1" s="50"/>
      <c r="D1" s="50"/>
    </row>
    <row r="2" spans="1:4" ht="20.25" customHeight="1">
      <c r="A2" s="280"/>
      <c r="B2" s="281"/>
      <c r="C2" s="282"/>
      <c r="D2" s="52" t="s">
        <v>82</v>
      </c>
    </row>
    <row r="3" spans="1:12" s="279" customFormat="1" ht="54">
      <c r="A3" s="53" t="s">
        <v>50</v>
      </c>
      <c r="B3" s="54" t="s">
        <v>83</v>
      </c>
      <c r="C3" s="283" t="s">
        <v>53</v>
      </c>
      <c r="D3" s="284" t="s">
        <v>108</v>
      </c>
      <c r="I3" s="60"/>
      <c r="J3" s="60"/>
      <c r="K3" s="60"/>
      <c r="L3" s="60"/>
    </row>
    <row r="4" spans="1:5" ht="24.75" customHeight="1">
      <c r="A4" s="285" t="s">
        <v>84</v>
      </c>
      <c r="B4" s="286">
        <v>10913</v>
      </c>
      <c r="C4" s="92">
        <v>14052</v>
      </c>
      <c r="D4" s="164">
        <f aca="true" t="shared" si="0" ref="D4:D25">+(C4-B4)/B4*100</f>
        <v>28.76385961697058</v>
      </c>
      <c r="E4" s="281"/>
    </row>
    <row r="5" spans="1:8" ht="24.75" customHeight="1">
      <c r="A5" s="285" t="s">
        <v>85</v>
      </c>
      <c r="B5" s="287">
        <v>5381</v>
      </c>
      <c r="C5" s="252">
        <v>5600</v>
      </c>
      <c r="D5" s="164">
        <f t="shared" si="0"/>
        <v>4.069875487827542</v>
      </c>
      <c r="E5" s="288">
        <f>+C5/B5-1</f>
        <v>0.040698754878275345</v>
      </c>
      <c r="F5" s="60">
        <f>30.91-0.67-2.2-0.9</f>
        <v>27.14</v>
      </c>
      <c r="G5" s="60">
        <f>+C5/F5</f>
        <v>206.33750921149596</v>
      </c>
      <c r="H5" s="281"/>
    </row>
    <row r="6" spans="1:7" ht="24.75" customHeight="1">
      <c r="A6" s="285" t="s">
        <v>86</v>
      </c>
      <c r="B6" s="287">
        <v>127522</v>
      </c>
      <c r="C6" s="252">
        <v>131000</v>
      </c>
      <c r="D6" s="164">
        <f t="shared" si="0"/>
        <v>2.727372531798435</v>
      </c>
      <c r="E6" s="288">
        <f aca="true" t="shared" si="1" ref="E6:E22">+C6/B6-1</f>
        <v>0.027273725317984443</v>
      </c>
      <c r="F6" s="281">
        <f>107.13-2.57-6.7-3.7</f>
        <v>94.16</v>
      </c>
      <c r="G6" s="60">
        <f>98.13/F6</f>
        <v>1.0421622769753611</v>
      </c>
    </row>
    <row r="7" spans="1:7" ht="24.75" customHeight="1">
      <c r="A7" s="285" t="s">
        <v>87</v>
      </c>
      <c r="B7" s="287">
        <v>524</v>
      </c>
      <c r="C7" s="252">
        <v>524</v>
      </c>
      <c r="D7" s="164">
        <f t="shared" si="0"/>
        <v>0</v>
      </c>
      <c r="E7" s="288">
        <f t="shared" si="1"/>
        <v>0</v>
      </c>
      <c r="F7" s="60">
        <f>14.67-0.7-0.98</f>
        <v>12.99</v>
      </c>
      <c r="G7" s="60">
        <f>13.58/F7</f>
        <v>1.0454195535026944</v>
      </c>
    </row>
    <row r="8" spans="1:7" ht="24.75" customHeight="1">
      <c r="A8" s="285" t="s">
        <v>88</v>
      </c>
      <c r="B8" s="287">
        <v>3772</v>
      </c>
      <c r="C8" s="252">
        <v>3772</v>
      </c>
      <c r="D8" s="164">
        <f t="shared" si="0"/>
        <v>0</v>
      </c>
      <c r="E8" s="288">
        <f t="shared" si="1"/>
        <v>0</v>
      </c>
      <c r="F8" s="60">
        <f>31.91-5-1.4</f>
        <v>25.51</v>
      </c>
      <c r="G8" s="60">
        <f>27.44/F8</f>
        <v>1.075656605252842</v>
      </c>
    </row>
    <row r="9" spans="1:5" ht="24.75" customHeight="1">
      <c r="A9" s="285" t="s">
        <v>89</v>
      </c>
      <c r="B9" s="287">
        <v>71413</v>
      </c>
      <c r="C9" s="252">
        <v>87712</v>
      </c>
      <c r="D9" s="164">
        <f t="shared" si="0"/>
        <v>22.8235755394676</v>
      </c>
      <c r="E9" s="288">
        <f t="shared" si="1"/>
        <v>0.2282357553946761</v>
      </c>
    </row>
    <row r="10" spans="1:5" ht="24.75" customHeight="1">
      <c r="A10" s="285" t="s">
        <v>90</v>
      </c>
      <c r="B10" s="287">
        <v>63825</v>
      </c>
      <c r="C10" s="252">
        <v>78386</v>
      </c>
      <c r="D10" s="164">
        <f t="shared" si="0"/>
        <v>22.81394437916177</v>
      </c>
      <c r="E10" s="288">
        <f t="shared" si="1"/>
        <v>0.22813944379161777</v>
      </c>
    </row>
    <row r="11" spans="1:7" ht="24.75" customHeight="1">
      <c r="A11" s="285" t="s">
        <v>91</v>
      </c>
      <c r="B11" s="287">
        <v>30204</v>
      </c>
      <c r="C11" s="252">
        <v>30005</v>
      </c>
      <c r="D11" s="164">
        <f t="shared" si="0"/>
        <v>-0.658853132035492</v>
      </c>
      <c r="E11" s="288">
        <f t="shared" si="1"/>
        <v>-0.006588531320354973</v>
      </c>
      <c r="F11" s="60">
        <f>25.89-6.3-3.9</f>
        <v>15.69</v>
      </c>
      <c r="G11" s="60">
        <f>16.14/F11</f>
        <v>1.02868068833652</v>
      </c>
    </row>
    <row r="12" spans="1:7" ht="24.75" customHeight="1">
      <c r="A12" s="285" t="s">
        <v>92</v>
      </c>
      <c r="B12" s="287">
        <v>11186</v>
      </c>
      <c r="C12" s="252">
        <v>11186</v>
      </c>
      <c r="D12" s="164">
        <f t="shared" si="0"/>
        <v>0</v>
      </c>
      <c r="E12" s="288">
        <f t="shared" si="1"/>
        <v>0</v>
      </c>
      <c r="F12" s="60">
        <f>1.09-0.2-0.08</f>
        <v>0.8100000000000002</v>
      </c>
      <c r="G12" s="60">
        <f>0.86/F12</f>
        <v>1.0617283950617282</v>
      </c>
    </row>
    <row r="13" spans="1:5" ht="24.75" customHeight="1">
      <c r="A13" s="285" t="s">
        <v>93</v>
      </c>
      <c r="B13" s="287">
        <v>68637</v>
      </c>
      <c r="C13" s="252">
        <v>81444</v>
      </c>
      <c r="D13" s="164">
        <f t="shared" si="0"/>
        <v>18.659032300362778</v>
      </c>
      <c r="E13" s="288">
        <f t="shared" si="1"/>
        <v>0.18659032300362788</v>
      </c>
    </row>
    <row r="14" spans="1:5" ht="24.75" customHeight="1">
      <c r="A14" s="285" t="s">
        <v>94</v>
      </c>
      <c r="B14" s="287">
        <v>3698</v>
      </c>
      <c r="C14" s="252">
        <v>3698</v>
      </c>
      <c r="D14" s="164">
        <f t="shared" si="0"/>
        <v>0</v>
      </c>
      <c r="E14" s="288">
        <f t="shared" si="1"/>
        <v>0</v>
      </c>
    </row>
    <row r="15" spans="1:7" ht="24.75" customHeight="1">
      <c r="A15" s="285" t="s">
        <v>95</v>
      </c>
      <c r="B15" s="287">
        <v>4862</v>
      </c>
      <c r="C15" s="252">
        <v>4862</v>
      </c>
      <c r="D15" s="164">
        <f t="shared" si="0"/>
        <v>0</v>
      </c>
      <c r="E15" s="288">
        <f t="shared" si="1"/>
        <v>0</v>
      </c>
      <c r="F15" s="60">
        <f>39.94-11.54</f>
        <v>28.4</v>
      </c>
      <c r="G15" s="60">
        <f>33.18/F15</f>
        <v>1.1683098591549297</v>
      </c>
    </row>
    <row r="16" spans="1:7" ht="24.75" customHeight="1">
      <c r="A16" s="285" t="s">
        <v>96</v>
      </c>
      <c r="B16" s="287">
        <v>771</v>
      </c>
      <c r="C16" s="252">
        <v>771</v>
      </c>
      <c r="D16" s="164">
        <f t="shared" si="0"/>
        <v>0</v>
      </c>
      <c r="E16" s="288">
        <f t="shared" si="1"/>
        <v>0</v>
      </c>
      <c r="F16" s="60">
        <f>10.06-1.3-3</f>
        <v>5.76</v>
      </c>
      <c r="G16" s="60">
        <f>5.873/F16</f>
        <v>1.0196180555555556</v>
      </c>
    </row>
    <row r="17" spans="1:5" ht="24.75" customHeight="1">
      <c r="A17" s="285" t="s">
        <v>97</v>
      </c>
      <c r="B17" s="287">
        <v>2</v>
      </c>
      <c r="C17" s="252">
        <v>2</v>
      </c>
      <c r="D17" s="164">
        <f t="shared" si="0"/>
        <v>0</v>
      </c>
      <c r="E17" s="288">
        <f t="shared" si="1"/>
        <v>0</v>
      </c>
    </row>
    <row r="18" spans="1:5" ht="24.75" customHeight="1">
      <c r="A18" s="285" t="s">
        <v>109</v>
      </c>
      <c r="B18" s="287">
        <v>2546</v>
      </c>
      <c r="C18" s="252">
        <v>2546</v>
      </c>
      <c r="D18" s="164">
        <f t="shared" si="0"/>
        <v>0</v>
      </c>
      <c r="E18" s="288">
        <f t="shared" si="1"/>
        <v>0</v>
      </c>
    </row>
    <row r="19" spans="1:7" ht="24.75" customHeight="1">
      <c r="A19" s="285" t="s">
        <v>110</v>
      </c>
      <c r="B19" s="287">
        <v>57418</v>
      </c>
      <c r="C19" s="252">
        <v>34506</v>
      </c>
      <c r="D19" s="164">
        <f t="shared" si="0"/>
        <v>-39.90386290013584</v>
      </c>
      <c r="E19" s="288">
        <f t="shared" si="1"/>
        <v>-0.39903862900135845</v>
      </c>
      <c r="F19" s="60">
        <f>193280-134000-7000</f>
        <v>52280</v>
      </c>
      <c r="G19" s="60">
        <f>52370/F19</f>
        <v>1.0017214996174446</v>
      </c>
    </row>
    <row r="20" spans="1:7" ht="24.75" customHeight="1">
      <c r="A20" s="285" t="s">
        <v>111</v>
      </c>
      <c r="B20" s="287">
        <v>256</v>
      </c>
      <c r="C20" s="252">
        <v>256</v>
      </c>
      <c r="D20" s="164">
        <f t="shared" si="0"/>
        <v>0</v>
      </c>
      <c r="E20" s="288">
        <f t="shared" si="1"/>
        <v>0</v>
      </c>
      <c r="F20" s="60">
        <f>8.31-0.59-0.28</f>
        <v>7.44</v>
      </c>
      <c r="G20" s="60">
        <f>7.96/F20</f>
        <v>1.0698924731182795</v>
      </c>
    </row>
    <row r="21" spans="1:7" ht="24.75" customHeight="1">
      <c r="A21" s="285" t="s">
        <v>112</v>
      </c>
      <c r="B21" s="287"/>
      <c r="C21" s="252"/>
      <c r="D21" s="164"/>
      <c r="E21" s="288" t="e">
        <f t="shared" si="1"/>
        <v>#DIV/0!</v>
      </c>
      <c r="F21" s="60">
        <f>91741-36000-29300</f>
        <v>26441</v>
      </c>
      <c r="G21" s="60">
        <f>26662/F21</f>
        <v>1.0083582315343596</v>
      </c>
    </row>
    <row r="22" spans="1:5" ht="24.75" customHeight="1">
      <c r="A22" s="285" t="s">
        <v>113</v>
      </c>
      <c r="B22" s="287">
        <v>498</v>
      </c>
      <c r="C22" s="252">
        <v>578</v>
      </c>
      <c r="D22" s="164">
        <f t="shared" si="0"/>
        <v>16.06425702811245</v>
      </c>
      <c r="E22" s="288">
        <f t="shared" si="1"/>
        <v>0.1606425702811245</v>
      </c>
    </row>
    <row r="23" spans="1:4" ht="24.75" customHeight="1">
      <c r="A23" s="289" t="s">
        <v>104</v>
      </c>
      <c r="B23" s="167">
        <f>SUM(B4:B22)</f>
        <v>463428</v>
      </c>
      <c r="C23" s="167">
        <f>SUM(C4:C22)</f>
        <v>490900</v>
      </c>
      <c r="D23" s="164">
        <f t="shared" si="0"/>
        <v>5.927997445126319</v>
      </c>
    </row>
    <row r="24" spans="1:4" ht="33" customHeight="1">
      <c r="A24" s="290"/>
      <c r="B24" s="291"/>
      <c r="C24" s="291"/>
      <c r="D24" s="291"/>
    </row>
    <row r="25" spans="1:4" ht="27.75" customHeight="1">
      <c r="A25" s="292"/>
      <c r="B25" s="293"/>
      <c r="C25" s="293"/>
      <c r="D25" s="293"/>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sheetData>
  <sheetProtection/>
  <mergeCells count="3">
    <mergeCell ref="A1:D1"/>
    <mergeCell ref="A24:D24"/>
    <mergeCell ref="A25:D25"/>
  </mergeCells>
  <printOptions horizontalCentered="1"/>
  <pageMargins left="0.75" right="0.75" top="0.98" bottom="0.6" header="0.51" footer="0.17"/>
  <pageSetup fitToHeight="1" fitToWidth="1"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6"/>
  <sheetViews>
    <sheetView showZeros="0" workbookViewId="0" topLeftCell="A1">
      <selection activeCell="G5" sqref="G5"/>
    </sheetView>
  </sheetViews>
  <sheetFormatPr defaultColWidth="9.00390625" defaultRowHeight="14.25"/>
  <cols>
    <col min="1" max="1" width="34.00390625" style="118" bestFit="1" customWidth="1"/>
    <col min="2" max="4" width="13.75390625" style="118" customWidth="1"/>
    <col min="5" max="16384" width="9.00390625" style="118" customWidth="1"/>
  </cols>
  <sheetData>
    <row r="1" spans="1:4" ht="30" customHeight="1">
      <c r="A1" s="145" t="s">
        <v>114</v>
      </c>
      <c r="B1" s="145"/>
      <c r="C1" s="145"/>
      <c r="D1" s="145"/>
    </row>
    <row r="2" spans="1:4" ht="30" customHeight="1">
      <c r="A2" s="146"/>
      <c r="B2" s="147"/>
      <c r="C2" s="147"/>
      <c r="D2" s="148" t="s">
        <v>82</v>
      </c>
    </row>
    <row r="3" spans="1:4" ht="30" customHeight="1">
      <c r="A3" s="149" t="s">
        <v>115</v>
      </c>
      <c r="B3" s="150" t="s">
        <v>116</v>
      </c>
      <c r="C3" s="150" t="s">
        <v>117</v>
      </c>
      <c r="D3" s="150" t="s">
        <v>118</v>
      </c>
    </row>
    <row r="4" spans="1:4" ht="30" customHeight="1">
      <c r="A4" s="151" t="s">
        <v>116</v>
      </c>
      <c r="B4" s="152">
        <f>SUM(C4:D4)</f>
        <v>102522</v>
      </c>
      <c r="C4" s="152">
        <v>29900</v>
      </c>
      <c r="D4" s="152">
        <v>72622</v>
      </c>
    </row>
    <row r="5" spans="1:4" ht="30" customHeight="1">
      <c r="A5" s="154"/>
      <c r="B5" s="152"/>
      <c r="C5" s="152"/>
      <c r="D5" s="152"/>
    </row>
    <row r="6" spans="1:4" ht="30" customHeight="1">
      <c r="A6" s="154"/>
      <c r="B6" s="152"/>
      <c r="C6" s="152"/>
      <c r="D6" s="152"/>
    </row>
  </sheetData>
  <sheetProtection/>
  <mergeCells count="1">
    <mergeCell ref="A1:D1"/>
  </mergeCells>
  <printOptions/>
  <pageMargins left="0.92" right="0.7" top="1.4"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showZeros="0" workbookViewId="0" topLeftCell="A10">
      <selection activeCell="D37" sqref="D37"/>
    </sheetView>
  </sheetViews>
  <sheetFormatPr defaultColWidth="9.00390625" defaultRowHeight="14.25"/>
  <cols>
    <col min="1" max="1" width="34.00390625" style="118" bestFit="1" customWidth="1"/>
    <col min="2" max="4" width="13.75390625" style="118" customWidth="1"/>
    <col min="5" max="16384" width="9.00390625" style="118" customWidth="1"/>
  </cols>
  <sheetData>
    <row r="1" spans="1:4" ht="22.5">
      <c r="A1" s="145" t="s">
        <v>119</v>
      </c>
      <c r="B1" s="145"/>
      <c r="C1" s="145"/>
      <c r="D1" s="145"/>
    </row>
    <row r="2" spans="1:4" ht="21.75" customHeight="1">
      <c r="A2" s="146"/>
      <c r="B2" s="147"/>
      <c r="C2" s="147"/>
      <c r="D2" s="148" t="s">
        <v>82</v>
      </c>
    </row>
    <row r="3" spans="1:4" ht="40.5">
      <c r="A3" s="149" t="s">
        <v>115</v>
      </c>
      <c r="B3" s="150" t="s">
        <v>53</v>
      </c>
      <c r="C3" s="150" t="s">
        <v>120</v>
      </c>
      <c r="D3" s="150" t="s">
        <v>121</v>
      </c>
    </row>
    <row r="4" spans="1:4" ht="18" customHeight="1">
      <c r="A4" s="274" t="s">
        <v>56</v>
      </c>
      <c r="B4" s="250">
        <f>SUM(B5:B19)</f>
        <v>45000</v>
      </c>
      <c r="C4" s="250">
        <f>SUM(C5:C19)</f>
        <v>49400</v>
      </c>
      <c r="D4" s="164">
        <f>+(C4-B4)/B4*100</f>
        <v>9.777777777777779</v>
      </c>
    </row>
    <row r="5" spans="1:4" ht="18" customHeight="1">
      <c r="A5" s="275" t="s">
        <v>122</v>
      </c>
      <c r="B5" s="252">
        <v>12450</v>
      </c>
      <c r="C5" s="253">
        <v>27000</v>
      </c>
      <c r="D5" s="164">
        <f aca="true" t="shared" si="0" ref="D5:D30">+(C5-B5)/B5*100</f>
        <v>116.86746987951808</v>
      </c>
    </row>
    <row r="6" spans="1:4" ht="18" customHeight="1">
      <c r="A6" s="275" t="s">
        <v>123</v>
      </c>
      <c r="B6" s="252">
        <v>12000</v>
      </c>
      <c r="C6" s="253"/>
      <c r="D6" s="164">
        <f t="shared" si="0"/>
        <v>-100</v>
      </c>
    </row>
    <row r="7" spans="1:4" ht="18" customHeight="1">
      <c r="A7" s="275" t="s">
        <v>124</v>
      </c>
      <c r="B7" s="252">
        <v>3500</v>
      </c>
      <c r="C7" s="253">
        <v>3800</v>
      </c>
      <c r="D7" s="164">
        <f t="shared" si="0"/>
        <v>8.571428571428571</v>
      </c>
    </row>
    <row r="8" spans="1:4" ht="18" customHeight="1">
      <c r="A8" s="275" t="s">
        <v>125</v>
      </c>
      <c r="B8" s="252">
        <v>1800</v>
      </c>
      <c r="C8" s="253">
        <v>2000</v>
      </c>
      <c r="D8" s="164">
        <f t="shared" si="0"/>
        <v>11.11111111111111</v>
      </c>
    </row>
    <row r="9" spans="1:4" ht="18" customHeight="1">
      <c r="A9" s="275" t="s">
        <v>126</v>
      </c>
      <c r="B9" s="252">
        <v>100</v>
      </c>
      <c r="C9" s="253">
        <v>100</v>
      </c>
      <c r="D9" s="164">
        <f t="shared" si="0"/>
        <v>0</v>
      </c>
    </row>
    <row r="10" spans="1:4" ht="18" customHeight="1">
      <c r="A10" s="275" t="s">
        <v>127</v>
      </c>
      <c r="B10" s="252">
        <v>2800</v>
      </c>
      <c r="C10" s="253">
        <v>3000</v>
      </c>
      <c r="D10" s="164">
        <f t="shared" si="0"/>
        <v>7.142857142857142</v>
      </c>
    </row>
    <row r="11" spans="1:4" ht="18" customHeight="1">
      <c r="A11" s="275" t="s">
        <v>128</v>
      </c>
      <c r="B11" s="252">
        <v>2500</v>
      </c>
      <c r="C11" s="253">
        <v>2700</v>
      </c>
      <c r="D11" s="164">
        <f t="shared" si="0"/>
        <v>8</v>
      </c>
    </row>
    <row r="12" spans="1:4" ht="18" customHeight="1">
      <c r="A12" s="275" t="s">
        <v>129</v>
      </c>
      <c r="B12" s="252">
        <v>1000</v>
      </c>
      <c r="C12" s="253">
        <v>1200</v>
      </c>
      <c r="D12" s="164">
        <f t="shared" si="0"/>
        <v>20</v>
      </c>
    </row>
    <row r="13" spans="1:4" ht="18" customHeight="1">
      <c r="A13" s="275" t="s">
        <v>130</v>
      </c>
      <c r="B13" s="252">
        <v>1400</v>
      </c>
      <c r="C13" s="253">
        <v>1500</v>
      </c>
      <c r="D13" s="164">
        <f t="shared" si="0"/>
        <v>7.142857142857142</v>
      </c>
    </row>
    <row r="14" spans="1:4" ht="18" customHeight="1">
      <c r="A14" s="275" t="s">
        <v>131</v>
      </c>
      <c r="B14" s="252">
        <v>2500</v>
      </c>
      <c r="C14" s="253">
        <v>2700</v>
      </c>
      <c r="D14" s="164">
        <f t="shared" si="0"/>
        <v>8</v>
      </c>
    </row>
    <row r="15" spans="1:4" ht="18" customHeight="1">
      <c r="A15" s="275" t="s">
        <v>132</v>
      </c>
      <c r="B15" s="252">
        <v>2300</v>
      </c>
      <c r="C15" s="253">
        <v>2500</v>
      </c>
      <c r="D15" s="164">
        <f t="shared" si="0"/>
        <v>8.695652173913043</v>
      </c>
    </row>
    <row r="16" spans="1:4" ht="18" customHeight="1">
      <c r="A16" s="275" t="s">
        <v>133</v>
      </c>
      <c r="B16" s="252">
        <v>800</v>
      </c>
      <c r="C16" s="253">
        <v>800</v>
      </c>
      <c r="D16" s="164">
        <f t="shared" si="0"/>
        <v>0</v>
      </c>
    </row>
    <row r="17" spans="1:4" ht="18" customHeight="1">
      <c r="A17" s="275" t="s">
        <v>134</v>
      </c>
      <c r="B17" s="252">
        <v>850</v>
      </c>
      <c r="C17" s="253">
        <v>1000</v>
      </c>
      <c r="D17" s="164">
        <f t="shared" si="0"/>
        <v>17.647058823529413</v>
      </c>
    </row>
    <row r="18" spans="1:4" ht="18" customHeight="1">
      <c r="A18" s="275" t="s">
        <v>135</v>
      </c>
      <c r="B18" s="252">
        <v>1000</v>
      </c>
      <c r="C18" s="253">
        <v>1100</v>
      </c>
      <c r="D18" s="164">
        <f t="shared" si="0"/>
        <v>10</v>
      </c>
    </row>
    <row r="19" spans="1:4" ht="18" customHeight="1">
      <c r="A19" s="275" t="s">
        <v>136</v>
      </c>
      <c r="B19" s="256"/>
      <c r="C19" s="256"/>
      <c r="D19" s="164"/>
    </row>
    <row r="20" spans="1:4" ht="18" customHeight="1">
      <c r="A20" s="274" t="s">
        <v>71</v>
      </c>
      <c r="B20" s="250">
        <f>SUM(B21:B28)</f>
        <v>18200</v>
      </c>
      <c r="C20" s="250">
        <f>SUM(C21:C28)</f>
        <v>20100</v>
      </c>
      <c r="D20" s="164">
        <f t="shared" si="0"/>
        <v>10.43956043956044</v>
      </c>
    </row>
    <row r="21" spans="1:4" ht="18" customHeight="1">
      <c r="A21" s="275" t="s">
        <v>137</v>
      </c>
      <c r="B21" s="252">
        <v>3500</v>
      </c>
      <c r="C21" s="253">
        <v>4000</v>
      </c>
      <c r="D21" s="164">
        <f t="shared" si="0"/>
        <v>14.285714285714285</v>
      </c>
    </row>
    <row r="22" spans="1:4" ht="18" customHeight="1">
      <c r="A22" s="275" t="s">
        <v>138</v>
      </c>
      <c r="B22" s="252">
        <v>6200</v>
      </c>
      <c r="C22" s="253">
        <v>6500</v>
      </c>
      <c r="D22" s="164">
        <f t="shared" si="0"/>
        <v>4.838709677419355</v>
      </c>
    </row>
    <row r="23" spans="1:4" ht="18" customHeight="1">
      <c r="A23" s="275" t="s">
        <v>139</v>
      </c>
      <c r="B23" s="252">
        <v>1200</v>
      </c>
      <c r="C23" s="253">
        <v>1500</v>
      </c>
      <c r="D23" s="164">
        <f t="shared" si="0"/>
        <v>25</v>
      </c>
    </row>
    <row r="24" spans="1:4" ht="18" customHeight="1">
      <c r="A24" s="275" t="s">
        <v>140</v>
      </c>
      <c r="B24" s="252"/>
      <c r="C24" s="253"/>
      <c r="D24" s="164"/>
    </row>
    <row r="25" spans="1:4" ht="18" customHeight="1">
      <c r="A25" s="275" t="s">
        <v>141</v>
      </c>
      <c r="B25" s="252">
        <v>7000</v>
      </c>
      <c r="C25" s="253">
        <v>7600</v>
      </c>
      <c r="D25" s="164">
        <f t="shared" si="0"/>
        <v>8.571428571428571</v>
      </c>
    </row>
    <row r="26" spans="1:4" ht="18" customHeight="1">
      <c r="A26" s="275" t="s">
        <v>142</v>
      </c>
      <c r="B26" s="252"/>
      <c r="C26" s="256"/>
      <c r="D26" s="164"/>
    </row>
    <row r="27" spans="1:4" ht="18" customHeight="1">
      <c r="A27" s="275" t="s">
        <v>143</v>
      </c>
      <c r="B27" s="252"/>
      <c r="C27" s="256"/>
      <c r="D27" s="164"/>
    </row>
    <row r="28" spans="1:4" ht="18" customHeight="1">
      <c r="A28" s="275" t="s">
        <v>144</v>
      </c>
      <c r="B28" s="252">
        <v>300</v>
      </c>
      <c r="C28" s="257">
        <v>500</v>
      </c>
      <c r="D28" s="164">
        <f t="shared" si="0"/>
        <v>66.66666666666666</v>
      </c>
    </row>
    <row r="29" spans="1:4" ht="18" customHeight="1">
      <c r="A29" s="276"/>
      <c r="B29" s="256"/>
      <c r="C29" s="256"/>
      <c r="D29" s="164"/>
    </row>
    <row r="30" spans="1:4" ht="18" customHeight="1">
      <c r="A30" s="268" t="s">
        <v>145</v>
      </c>
      <c r="B30" s="277">
        <f>SUM(B4,B20)</f>
        <v>63200</v>
      </c>
      <c r="C30" s="277">
        <f>SUM(C4,C20)</f>
        <v>69500</v>
      </c>
      <c r="D30" s="164">
        <f t="shared" si="0"/>
        <v>9.968354430379748</v>
      </c>
    </row>
    <row r="32" ht="12.75">
      <c r="A32" s="278" t="s">
        <v>146</v>
      </c>
    </row>
  </sheetData>
  <sheetProtection/>
  <mergeCells count="1">
    <mergeCell ref="A1:D1"/>
  </mergeCells>
  <printOptions horizontalCentered="1"/>
  <pageMargins left="0.75" right="0.75" top="0.75" bottom="0.59" header="0.5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2017-01-05T00:35:12Z</cp:lastPrinted>
  <dcterms:created xsi:type="dcterms:W3CDTF">1996-12-17T01:32:42Z</dcterms:created>
  <dcterms:modified xsi:type="dcterms:W3CDTF">2017-11-28T09:28:38Z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